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ash Flow $18-19" sheetId="1" r:id="rId1"/>
  </sheets>
  <externalReferences>
    <externalReference r:id="rId2"/>
  </externalReferences>
  <definedNames>
    <definedName name="Accounts">#REF!</definedName>
    <definedName name="Accts">#REF!</definedName>
  </definedNames>
  <calcPr calcId="145621"/>
</workbook>
</file>

<file path=xl/calcChain.xml><?xml version="1.0" encoding="utf-8"?>
<calcChain xmlns="http://schemas.openxmlformats.org/spreadsheetml/2006/main">
  <c r="S12" i="1" l="1"/>
  <c r="S13" i="1"/>
  <c r="S14" i="1"/>
  <c r="S15" i="1"/>
  <c r="S16" i="1"/>
  <c r="S17" i="1"/>
  <c r="S18" i="1"/>
  <c r="S19" i="1"/>
  <c r="S20" i="1"/>
  <c r="S21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S26" i="1"/>
  <c r="S27" i="1"/>
  <c r="S28" i="1"/>
  <c r="S29" i="1"/>
  <c r="S30" i="1"/>
  <c r="S31" i="1"/>
  <c r="S32" i="1"/>
  <c r="S33" i="1"/>
  <c r="D34" i="1"/>
  <c r="E34" i="1"/>
  <c r="E51" i="1" s="1"/>
  <c r="F34" i="1"/>
  <c r="G34" i="1"/>
  <c r="G51" i="1" s="1"/>
  <c r="H34" i="1"/>
  <c r="I34" i="1"/>
  <c r="I51" i="1" s="1"/>
  <c r="J34" i="1"/>
  <c r="K34" i="1"/>
  <c r="K51" i="1" s="1"/>
  <c r="L34" i="1"/>
  <c r="M34" i="1"/>
  <c r="M51" i="1" s="1"/>
  <c r="N34" i="1"/>
  <c r="O34" i="1"/>
  <c r="O51" i="1" s="1"/>
  <c r="P34" i="1"/>
  <c r="Q34" i="1"/>
  <c r="Q51" i="1" s="1"/>
  <c r="R34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D50" i="1"/>
  <c r="S50" i="1" s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1" i="1"/>
  <c r="S51" i="1" s="1"/>
  <c r="F51" i="1"/>
  <c r="H51" i="1"/>
  <c r="J51" i="1"/>
  <c r="L51" i="1"/>
  <c r="N51" i="1"/>
  <c r="P51" i="1"/>
  <c r="R51" i="1"/>
  <c r="S55" i="1"/>
  <c r="S56" i="1"/>
  <c r="S57" i="1"/>
  <c r="S58" i="1"/>
  <c r="S59" i="1"/>
  <c r="S60" i="1"/>
  <c r="S61" i="1"/>
  <c r="S62" i="1"/>
  <c r="D63" i="1"/>
  <c r="E63" i="1"/>
  <c r="F63" i="1"/>
  <c r="G63" i="1"/>
  <c r="H63" i="1"/>
  <c r="I63" i="1"/>
  <c r="J63" i="1"/>
  <c r="K63" i="1"/>
  <c r="L63" i="1"/>
  <c r="M63" i="1"/>
  <c r="N63" i="1"/>
  <c r="O63" i="1"/>
  <c r="S63" i="1"/>
  <c r="S66" i="1"/>
  <c r="S67" i="1"/>
  <c r="S76" i="1" s="1"/>
  <c r="S68" i="1"/>
  <c r="S69" i="1"/>
  <c r="S70" i="1"/>
  <c r="S71" i="1"/>
  <c r="S72" i="1"/>
  <c r="S73" i="1"/>
  <c r="S74" i="1"/>
  <c r="S75" i="1"/>
  <c r="D76" i="1"/>
  <c r="E76" i="1"/>
  <c r="F76" i="1"/>
  <c r="G76" i="1"/>
  <c r="H76" i="1"/>
  <c r="I76" i="1"/>
  <c r="J76" i="1"/>
  <c r="K76" i="1"/>
  <c r="L76" i="1"/>
  <c r="M76" i="1"/>
  <c r="N76" i="1"/>
  <c r="O76" i="1"/>
  <c r="S79" i="1"/>
  <c r="S88" i="1" s="1"/>
  <c r="S80" i="1"/>
  <c r="S81" i="1"/>
  <c r="S82" i="1"/>
  <c r="S83" i="1"/>
  <c r="S84" i="1"/>
  <c r="S85" i="1"/>
  <c r="S86" i="1"/>
  <c r="S87" i="1"/>
  <c r="D88" i="1"/>
  <c r="E88" i="1"/>
  <c r="F88" i="1"/>
  <c r="G88" i="1"/>
  <c r="H88" i="1"/>
  <c r="I88" i="1"/>
  <c r="J88" i="1"/>
  <c r="K88" i="1"/>
  <c r="L88" i="1"/>
  <c r="M88" i="1"/>
  <c r="N88" i="1"/>
  <c r="O88" i="1"/>
  <c r="S91" i="1"/>
  <c r="S108" i="1" s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D134" i="1"/>
  <c r="G134" i="1"/>
  <c r="H134" i="1"/>
  <c r="I134" i="1"/>
  <c r="J134" i="1"/>
  <c r="L134" i="1"/>
  <c r="M134" i="1"/>
  <c r="N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D147" i="1"/>
  <c r="E147" i="1"/>
  <c r="G147" i="1"/>
  <c r="H147" i="1"/>
  <c r="I147" i="1"/>
  <c r="J147" i="1"/>
  <c r="L147" i="1"/>
  <c r="M147" i="1"/>
  <c r="N147" i="1"/>
  <c r="O147" i="1"/>
  <c r="D151" i="1"/>
  <c r="E151" i="1"/>
  <c r="E158" i="1" s="1"/>
  <c r="F151" i="1"/>
  <c r="G151" i="1"/>
  <c r="G158" i="1" s="1"/>
  <c r="H151" i="1"/>
  <c r="I151" i="1"/>
  <c r="I158" i="1" s="1"/>
  <c r="J151" i="1"/>
  <c r="K151" i="1"/>
  <c r="L151" i="1"/>
  <c r="M151" i="1"/>
  <c r="M158" i="1" s="1"/>
  <c r="N151" i="1"/>
  <c r="O151" i="1"/>
  <c r="O158" i="1" s="1"/>
  <c r="S155" i="1"/>
  <c r="D157" i="1"/>
  <c r="S157" i="1" s="1"/>
  <c r="E157" i="1"/>
  <c r="F157" i="1"/>
  <c r="G157" i="1"/>
  <c r="H157" i="1"/>
  <c r="H158" i="1" s="1"/>
  <c r="I157" i="1"/>
  <c r="J157" i="1"/>
  <c r="K157" i="1"/>
  <c r="L157" i="1"/>
  <c r="L158" i="1" s="1"/>
  <c r="M157" i="1"/>
  <c r="N157" i="1"/>
  <c r="O157" i="1"/>
  <c r="P157" i="1"/>
  <c r="P158" i="1" s="1"/>
  <c r="J158" i="1"/>
  <c r="J160" i="1" s="1"/>
  <c r="N158" i="1"/>
  <c r="N160" i="1" s="1"/>
  <c r="P164" i="1"/>
  <c r="R164" i="1"/>
  <c r="F176" i="1"/>
  <c r="F134" i="1" s="1"/>
  <c r="K176" i="1"/>
  <c r="K134" i="1" s="1"/>
  <c r="K147" i="1" s="1"/>
  <c r="H177" i="1"/>
  <c r="I177" i="1"/>
  <c r="J177" i="1" s="1"/>
  <c r="D179" i="1"/>
  <c r="E179" i="1"/>
  <c r="F179" i="1"/>
  <c r="G179" i="1"/>
  <c r="H179" i="1"/>
  <c r="L179" i="1"/>
  <c r="N179" i="1"/>
  <c r="N183" i="1" s="1"/>
  <c r="O179" i="1"/>
  <c r="J181" i="1"/>
  <c r="N181" i="1"/>
  <c r="D191" i="1"/>
  <c r="D192" i="1"/>
  <c r="D193" i="1"/>
  <c r="D194" i="1"/>
  <c r="E195" i="1"/>
  <c r="F195" i="1"/>
  <c r="G195" i="1"/>
  <c r="H195" i="1"/>
  <c r="I195" i="1"/>
  <c r="J195" i="1"/>
  <c r="K195" i="1"/>
  <c r="L195" i="1"/>
  <c r="M195" i="1"/>
  <c r="N195" i="1"/>
  <c r="O195" i="1"/>
  <c r="D197" i="1"/>
  <c r="D199" i="1"/>
  <c r="D200" i="1"/>
  <c r="D202" i="1" s="1"/>
  <c r="B202" i="1"/>
  <c r="E202" i="1"/>
  <c r="F202" i="1"/>
  <c r="G202" i="1"/>
  <c r="H202" i="1"/>
  <c r="I202" i="1"/>
  <c r="J202" i="1"/>
  <c r="K202" i="1"/>
  <c r="L202" i="1"/>
  <c r="M202" i="1"/>
  <c r="N202" i="1"/>
  <c r="O202" i="1"/>
  <c r="H181" i="1" l="1"/>
  <c r="H160" i="1"/>
  <c r="O181" i="1"/>
  <c r="O183" i="1" s="1"/>
  <c r="O160" i="1"/>
  <c r="G181" i="1"/>
  <c r="G183" i="1" s="1"/>
  <c r="G160" i="1"/>
  <c r="H183" i="1"/>
  <c r="S134" i="1"/>
  <c r="S147" i="1" s="1"/>
  <c r="F147" i="1"/>
  <c r="F158" i="1" s="1"/>
  <c r="K177" i="1"/>
  <c r="K179" i="1" s="1"/>
  <c r="J179" i="1"/>
  <c r="J183" i="1" s="1"/>
  <c r="L181" i="1"/>
  <c r="L160" i="1"/>
  <c r="L183" i="1"/>
  <c r="K158" i="1"/>
  <c r="K181" i="1" s="1"/>
  <c r="Q164" i="1"/>
  <c r="Q181" i="1"/>
  <c r="Q183" i="1" s="1"/>
  <c r="Q185" i="1" s="1"/>
  <c r="M160" i="1"/>
  <c r="M181" i="1"/>
  <c r="I160" i="1"/>
  <c r="I181" i="1"/>
  <c r="E160" i="1"/>
  <c r="E181" i="1"/>
  <c r="I179" i="1"/>
  <c r="I183" i="1" s="1"/>
  <c r="D158" i="1"/>
  <c r="M177" i="1"/>
  <c r="M179" i="1" s="1"/>
  <c r="M183" i="1" s="1"/>
  <c r="K183" i="1" l="1"/>
  <c r="E206" i="1"/>
  <c r="E183" i="1"/>
  <c r="F160" i="1"/>
  <c r="F181" i="1"/>
  <c r="F183" i="1" s="1"/>
  <c r="K160" i="1"/>
  <c r="D181" i="1"/>
  <c r="D160" i="1"/>
  <c r="S158" i="1"/>
  <c r="D206" i="1" l="1"/>
  <c r="D183" i="1"/>
  <c r="D185" i="1" s="1"/>
  <c r="E185" i="1" l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D190" i="1"/>
  <c r="D195" i="1" s="1"/>
</calcChain>
</file>

<file path=xl/comments1.xml><?xml version="1.0" encoding="utf-8"?>
<comments xmlns="http://schemas.openxmlformats.org/spreadsheetml/2006/main">
  <authors>
    <author>Miles</author>
    <author>Susan Lefkowitz</author>
    <author>Microsoft Office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even ADA from last year and during this year.  Also, I've delayed the official schedule by 1 month to account for County/District delays.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Miles:</t>
        </r>
        <r>
          <rPr>
            <sz val="9"/>
            <color indexed="81"/>
            <rFont val="Tahoma"/>
            <family val="2"/>
          </rPr>
          <t xml:space="preserve">
This schedule assumes May survey data was accurate and even ADA during this year.  Also, I've delayed the official schedule by 1 month to account for County/District delays.</t>
        </r>
      </text>
    </comment>
    <comment ref="D164" authorId="1">
      <text>
        <r>
          <rPr>
            <b/>
            <sz val="9"/>
            <color indexed="81"/>
            <rFont val="Tahoma"/>
            <family val="2"/>
          </rPr>
          <t>Susan Lefkowitz:</t>
        </r>
        <r>
          <rPr>
            <sz val="9"/>
            <color indexed="81"/>
            <rFont val="Tahoma"/>
            <family val="2"/>
          </rPr>
          <t xml:space="preserve">
 (State Aid/EPA) per schedule plus final in lieu</t>
        </r>
      </text>
    </comment>
    <comment ref="E164" authorId="1">
      <text>
        <r>
          <rPr>
            <b/>
            <sz val="9"/>
            <color indexed="81"/>
            <rFont val="Tahoma"/>
            <family val="2"/>
          </rPr>
          <t>Susan Lefkowitz:</t>
        </r>
        <r>
          <rPr>
            <sz val="9"/>
            <color indexed="81"/>
            <rFont val="Tahoma"/>
            <family val="2"/>
          </rPr>
          <t xml:space="preserve">
In Lieu</t>
        </r>
      </text>
    </comment>
    <comment ref="H164" authorId="2">
      <text>
        <r>
          <rPr>
            <b/>
            <sz val="10"/>
            <color indexed="81"/>
            <rFont val="Calibri"/>
            <family val="2"/>
          </rPr>
          <t>Microsoft Office User:SB740</t>
        </r>
      </text>
    </comment>
    <comment ref="I164" authorId="1">
      <text>
        <r>
          <rPr>
            <b/>
            <sz val="9"/>
            <color indexed="81"/>
            <rFont val="Tahoma"/>
            <family val="2"/>
          </rPr>
          <t>Susan Lefkowitz:</t>
        </r>
        <r>
          <rPr>
            <sz val="9"/>
            <color indexed="81"/>
            <rFont val="Tahoma"/>
            <family val="2"/>
          </rPr>
          <t xml:space="preserve">
Lottery</t>
        </r>
      </text>
    </comment>
    <comment ref="J164" authorId="1">
      <text>
        <r>
          <rPr>
            <b/>
            <sz val="9"/>
            <color indexed="81"/>
            <rFont val="Tahoma"/>
            <family val="2"/>
          </rPr>
          <t>Susan Lefkowitz:</t>
        </r>
        <r>
          <rPr>
            <sz val="9"/>
            <color indexed="81"/>
            <rFont val="Tahoma"/>
            <family val="2"/>
          </rPr>
          <t xml:space="preserve">
Title Funds</t>
        </r>
      </text>
    </comment>
  </commentList>
</comments>
</file>

<file path=xl/sharedStrings.xml><?xml version="1.0" encoding="utf-8"?>
<sst xmlns="http://schemas.openxmlformats.org/spreadsheetml/2006/main" count="800" uniqueCount="277">
  <si>
    <t>6/30/2018</t>
  </si>
  <si>
    <t>Starting Fund Balance</t>
  </si>
  <si>
    <t>Equals Prior Month Fund Balance less current monthly operating surplus / deficit (Row 160)</t>
  </si>
  <si>
    <t>Fund Balance</t>
  </si>
  <si>
    <t>Liabilities</t>
  </si>
  <si>
    <t>Factoring Balance Payable - CAM</t>
  </si>
  <si>
    <t>Accrued Salaries &amp; Taxes</t>
  </si>
  <si>
    <t>Accounts Payable - Due to Grantor Government</t>
  </si>
  <si>
    <t>Accounts Payable</t>
  </si>
  <si>
    <t>Assets - including cash</t>
  </si>
  <si>
    <t>Security Deposits</t>
  </si>
  <si>
    <t>Fixed Assets</t>
  </si>
  <si>
    <t>Prepaid Expenses</t>
  </si>
  <si>
    <t>Accounts Receivable</t>
  </si>
  <si>
    <t>Cash</t>
  </si>
  <si>
    <t>Balances</t>
  </si>
  <si>
    <t>Projected Monthly Cash Balance</t>
  </si>
  <si>
    <r>
      <t xml:space="preserve">Total Monthly Surplus / </t>
    </r>
    <r>
      <rPr>
        <b/>
        <sz val="12"/>
        <color indexed="10"/>
        <rFont val="Times New Roman"/>
        <family val="1"/>
      </rPr>
      <t>(Deficit)</t>
    </r>
  </si>
  <si>
    <r>
      <t xml:space="preserve">Monthly Operating Surplus / </t>
    </r>
    <r>
      <rPr>
        <b/>
        <sz val="12"/>
        <color indexed="10"/>
        <rFont val="Times New Roman"/>
        <family val="1"/>
      </rPr>
      <t>(Deficit)</t>
    </r>
  </si>
  <si>
    <t>Subotal</t>
  </si>
  <si>
    <t>Loan Principal Payable</t>
  </si>
  <si>
    <t>AR Repayments</t>
  </si>
  <si>
    <t>9641 Debits</t>
  </si>
  <si>
    <t>AR Sales</t>
  </si>
  <si>
    <t>9641 Credits</t>
  </si>
  <si>
    <t>Loans Payable</t>
  </si>
  <si>
    <t>Cash Flow Financing</t>
  </si>
  <si>
    <t>Other Investing Activities</t>
  </si>
  <si>
    <t>Capital Expenditures</t>
  </si>
  <si>
    <t>Other Current Liabilities</t>
  </si>
  <si>
    <t>Deferred Revenue</t>
  </si>
  <si>
    <t>Accrued Salarie &amp; Taxes</t>
  </si>
  <si>
    <t>9550, 9505</t>
  </si>
  <si>
    <t>Other Assets</t>
  </si>
  <si>
    <t>Other Current Expenses</t>
  </si>
  <si>
    <t>Prepaid Exenses</t>
  </si>
  <si>
    <t>Change in Accounts Receivable</t>
  </si>
  <si>
    <t>9200, 9201</t>
  </si>
  <si>
    <t>Cash balance at previous year end</t>
  </si>
  <si>
    <t>Additional items needed for cash flow</t>
  </si>
  <si>
    <t>Monthly Operating Surplus/Deficit</t>
  </si>
  <si>
    <t>Total Expenses</t>
  </si>
  <si>
    <t>7000</t>
  </si>
  <si>
    <t/>
  </si>
  <si>
    <t>District Oversight Fee</t>
  </si>
  <si>
    <t>7500</t>
  </si>
  <si>
    <t>Special Education Encroachment</t>
  </si>
  <si>
    <t>7010</t>
  </si>
  <si>
    <t xml:space="preserve">Miscellaneous Expense </t>
  </si>
  <si>
    <t>Other Outgoing</t>
  </si>
  <si>
    <t>Subtotal</t>
  </si>
  <si>
    <t>6000</t>
  </si>
  <si>
    <t>Building Improvements</t>
  </si>
  <si>
    <t>6100</t>
  </si>
  <si>
    <t>Capital Outlay</t>
  </si>
  <si>
    <t>5000</t>
  </si>
  <si>
    <t>Expense Suspense</t>
  </si>
  <si>
    <t>5999</t>
  </si>
  <si>
    <t>IT Services</t>
  </si>
  <si>
    <t>Personnel Services</t>
  </si>
  <si>
    <t>Financial Services - CSMC</t>
  </si>
  <si>
    <t>Communications</t>
  </si>
  <si>
    <t>5900</t>
  </si>
  <si>
    <t>Moving Expenses</t>
  </si>
  <si>
    <t>5899</t>
  </si>
  <si>
    <t>Charter School Capital Fees</t>
  </si>
  <si>
    <t>5891</t>
  </si>
  <si>
    <t>Interest Expense / Misc. Fees</t>
  </si>
  <si>
    <t>5890</t>
  </si>
  <si>
    <t>5875</t>
  </si>
  <si>
    <t>Fundraising Expense</t>
  </si>
  <si>
    <t>5820</t>
  </si>
  <si>
    <t>Field Trip Expenses</t>
  </si>
  <si>
    <t>Advertising / Recruiting</t>
  </si>
  <si>
    <t>5815</t>
  </si>
  <si>
    <t>Educational Consultants</t>
  </si>
  <si>
    <t>5810</t>
  </si>
  <si>
    <t xml:space="preserve">Audit </t>
  </si>
  <si>
    <t>Legal Services</t>
  </si>
  <si>
    <t>Banking and Payroll Service Fees</t>
  </si>
  <si>
    <t>5803</t>
  </si>
  <si>
    <t>Professional/Consulting Services and Operating Expenditures</t>
  </si>
  <si>
    <t>5800</t>
  </si>
  <si>
    <t>Equipment Repair</t>
  </si>
  <si>
    <t>5610</t>
  </si>
  <si>
    <t>Equipment Rental/Lease Expense</t>
  </si>
  <si>
    <t>5605</t>
  </si>
  <si>
    <t>Other Space Rental</t>
  </si>
  <si>
    <t>5602</t>
  </si>
  <si>
    <t>Building Maintenance</t>
  </si>
  <si>
    <t>5601</t>
  </si>
  <si>
    <t>Space Rental/Leases Expense</t>
  </si>
  <si>
    <t>5600</t>
  </si>
  <si>
    <t>Student Transportation / Field Trips</t>
  </si>
  <si>
    <t>5811</t>
  </si>
  <si>
    <t>Utilities</t>
  </si>
  <si>
    <t>5501</t>
  </si>
  <si>
    <t>Operation and Housekeeping Services/Supplies</t>
  </si>
  <si>
    <t>5500</t>
  </si>
  <si>
    <t>Property Tax</t>
  </si>
  <si>
    <t>5450</t>
  </si>
  <si>
    <t>Insurance</t>
  </si>
  <si>
    <t>5400</t>
  </si>
  <si>
    <t>Dues and Memberships</t>
  </si>
  <si>
    <t>5300</t>
  </si>
  <si>
    <t>Training and Development Expense</t>
  </si>
  <si>
    <t>5210</t>
  </si>
  <si>
    <t>Travel and Conferences</t>
  </si>
  <si>
    <t>5200</t>
  </si>
  <si>
    <t>Services and Other Operating Expenses</t>
  </si>
  <si>
    <t>4000</t>
  </si>
  <si>
    <t>Food and Food Supplies</t>
  </si>
  <si>
    <t>4700</t>
  </si>
  <si>
    <t>Materials for Plant Maintenance</t>
  </si>
  <si>
    <t>General Student Equipment</t>
  </si>
  <si>
    <t>4430</t>
  </si>
  <si>
    <t>Noncapitalized Equipment</t>
  </si>
  <si>
    <t>4400</t>
  </si>
  <si>
    <t>Classroom Materials and Supplies</t>
  </si>
  <si>
    <t>4315</t>
  </si>
  <si>
    <t>Materials and Supplies</t>
  </si>
  <si>
    <t>4300</t>
  </si>
  <si>
    <t>Books and Other Reference Materials</t>
  </si>
  <si>
    <t>4200</t>
  </si>
  <si>
    <t>Approved Textbooks and Core Curricula Materials</t>
  </si>
  <si>
    <t>4100</t>
  </si>
  <si>
    <t>Books and Supplies</t>
  </si>
  <si>
    <t>3000</t>
  </si>
  <si>
    <t>Other Benefits - SPED</t>
  </si>
  <si>
    <t>3903</t>
  </si>
  <si>
    <t>Other Post Employement Benefits</t>
  </si>
  <si>
    <t>3703</t>
  </si>
  <si>
    <t>Worker Compensation Insurance</t>
  </si>
  <si>
    <t>3603</t>
  </si>
  <si>
    <t>State Unemployment Insurance</t>
  </si>
  <si>
    <t>3503</t>
  </si>
  <si>
    <t>Health &amp; Welfare Benefits</t>
  </si>
  <si>
    <t>3403</t>
  </si>
  <si>
    <t>Medicare</t>
  </si>
  <si>
    <t>3323</t>
  </si>
  <si>
    <t>OASDI</t>
  </si>
  <si>
    <t>3313</t>
  </si>
  <si>
    <t>Public Employees' Retirement System, classified positions</t>
  </si>
  <si>
    <t>3202</t>
  </si>
  <si>
    <t>State Teachers' Retirement System, certificated positions</t>
  </si>
  <si>
    <t>3101</t>
  </si>
  <si>
    <t>Employee Benefits</t>
  </si>
  <si>
    <t>2000</t>
  </si>
  <si>
    <t>Other Classified Overtime</t>
  </si>
  <si>
    <t>2910</t>
  </si>
  <si>
    <t>Other Stipends</t>
  </si>
  <si>
    <t>2905</t>
  </si>
  <si>
    <t>Other Classified Salaries</t>
  </si>
  <si>
    <t>2900</t>
  </si>
  <si>
    <t>Clerical, Technical, and Office Staff Overtime</t>
  </si>
  <si>
    <t>2410</t>
  </si>
  <si>
    <t>Clerical, Technical, and Office Staff Salaries</t>
  </si>
  <si>
    <t>2400</t>
  </si>
  <si>
    <t>Classified Supervisor and Administrator Salaries</t>
  </si>
  <si>
    <t>2300</t>
  </si>
  <si>
    <t>Classified Support Overtime</t>
  </si>
  <si>
    <t>2210</t>
  </si>
  <si>
    <t>Classified Support Salaries</t>
  </si>
  <si>
    <t>2200</t>
  </si>
  <si>
    <t>Instructional Aide Bonuses</t>
  </si>
  <si>
    <t>2110</t>
  </si>
  <si>
    <t>Instructional Aide Salaries</t>
  </si>
  <si>
    <t>2100</t>
  </si>
  <si>
    <t>Classified Salaries</t>
  </si>
  <si>
    <t>1000</t>
  </si>
  <si>
    <t>Other Certificated Overtime</t>
  </si>
  <si>
    <t>1910</t>
  </si>
  <si>
    <t>Other Certificated Salaries</t>
  </si>
  <si>
    <t>1900</t>
  </si>
  <si>
    <t>Certificated Supervisor and Administrator Extra Duty</t>
  </si>
  <si>
    <t>1305</t>
  </si>
  <si>
    <t>Certificated Supervisor and Administrator Salaries</t>
  </si>
  <si>
    <t>1300</t>
  </si>
  <si>
    <t>Certificated Pupil Support Salaries</t>
  </si>
  <si>
    <t>1200</t>
  </si>
  <si>
    <t>Substitute Expense</t>
  </si>
  <si>
    <t>1120</t>
  </si>
  <si>
    <t>Teachers'  Extra Duty Pay</t>
  </si>
  <si>
    <t>1105</t>
  </si>
  <si>
    <t>Teachers'  Salaries</t>
  </si>
  <si>
    <t>1100</t>
  </si>
  <si>
    <t>Certificated Salaries</t>
  </si>
  <si>
    <t>Expenses</t>
  </si>
  <si>
    <t>Total</t>
  </si>
  <si>
    <t>Revenue Suspense</t>
  </si>
  <si>
    <t>8999</t>
  </si>
  <si>
    <t>Fees for Service</t>
  </si>
  <si>
    <t>8989</t>
  </si>
  <si>
    <t>Rental Income</t>
  </si>
  <si>
    <t>8986</t>
  </si>
  <si>
    <t>School Site Fundraising</t>
  </si>
  <si>
    <t>8985</t>
  </si>
  <si>
    <t>Field Trip Revenue</t>
  </si>
  <si>
    <t>8984</t>
  </si>
  <si>
    <t>All Other Local Revenue</t>
  </si>
  <si>
    <t>8983</t>
  </si>
  <si>
    <t>Foundation Grants</t>
  </si>
  <si>
    <t>8982</t>
  </si>
  <si>
    <t>Student Lunch Revenue</t>
  </si>
  <si>
    <t>8980</t>
  </si>
  <si>
    <t>Special Ed - AB 602</t>
  </si>
  <si>
    <t>8793</t>
  </si>
  <si>
    <t>CMO Management fee</t>
  </si>
  <si>
    <t>8785</t>
  </si>
  <si>
    <t>All Other Transfers from Other Locations</t>
  </si>
  <si>
    <t>8784</t>
  </si>
  <si>
    <t>All Other Transfers from County Offices</t>
  </si>
  <si>
    <t>8782</t>
  </si>
  <si>
    <t>Interest</t>
  </si>
  <si>
    <t>8660</t>
  </si>
  <si>
    <t>Local</t>
  </si>
  <si>
    <t>Prior Year Federal Revenue</t>
  </si>
  <si>
    <t>8299</t>
  </si>
  <si>
    <t>Title V</t>
  </si>
  <si>
    <t>8295</t>
  </si>
  <si>
    <t>Title IV</t>
  </si>
  <si>
    <t>8294</t>
  </si>
  <si>
    <t>Title III</t>
  </si>
  <si>
    <t>8293</t>
  </si>
  <si>
    <t>Title II</t>
  </si>
  <si>
    <t>8292</t>
  </si>
  <si>
    <t>Title I</t>
  </si>
  <si>
    <t>8291</t>
  </si>
  <si>
    <t>All Other Federal Revenue, inc Facilities Incentive Grants program</t>
  </si>
  <si>
    <t>8290</t>
  </si>
  <si>
    <t>Federal Child Nutrition Programs</t>
  </si>
  <si>
    <t>8220</t>
  </si>
  <si>
    <t>Federal</t>
  </si>
  <si>
    <t>One Time Funds / Teacher Effectiveness</t>
  </si>
  <si>
    <t>8590</t>
  </si>
  <si>
    <t>Mandate Block Grant</t>
  </si>
  <si>
    <t>8550</t>
  </si>
  <si>
    <t>Prop 39 (Clean Energy)</t>
  </si>
  <si>
    <t xml:space="preserve">8594 </t>
  </si>
  <si>
    <t>SB 740 Rent re-imbursement program</t>
  </si>
  <si>
    <t>8591</t>
  </si>
  <si>
    <t>State Child Nutrition program</t>
  </si>
  <si>
    <t>8520</t>
  </si>
  <si>
    <t>Lottery</t>
  </si>
  <si>
    <t>8560</t>
  </si>
  <si>
    <t>Special Education</t>
  </si>
  <si>
    <t>8181</t>
  </si>
  <si>
    <t xml:space="preserve">Prior Year Income / Adjustments </t>
  </si>
  <si>
    <t>8019</t>
  </si>
  <si>
    <t>In-Lieu of Property Taxes, all grades</t>
  </si>
  <si>
    <t>8096</t>
  </si>
  <si>
    <t>LCFF for all grades; EPA portion</t>
  </si>
  <si>
    <t>8012</t>
  </si>
  <si>
    <t>LCFF for all grades; state aid portion</t>
  </si>
  <si>
    <t>8011</t>
  </si>
  <si>
    <t>State</t>
  </si>
  <si>
    <t>These rows are hidden to maintain parallel contstruction with % tab</t>
  </si>
  <si>
    <t>Revenue</t>
  </si>
  <si>
    <t>Sept</t>
  </si>
  <si>
    <t>Aug</t>
  </si>
  <si>
    <t>YE Accruals</t>
  </si>
  <si>
    <t>June</t>
  </si>
  <si>
    <t>May</t>
  </si>
  <si>
    <t>Apr</t>
  </si>
  <si>
    <t>Mar</t>
  </si>
  <si>
    <t>Feb</t>
  </si>
  <si>
    <t>Jan</t>
  </si>
  <si>
    <t>Dec</t>
  </si>
  <si>
    <t>Nov</t>
  </si>
  <si>
    <t>Oct</t>
  </si>
  <si>
    <t>July</t>
  </si>
  <si>
    <t>Code Description</t>
  </si>
  <si>
    <t>SACS Object Code</t>
  </si>
  <si>
    <t>Closed</t>
  </si>
  <si>
    <t>2018-19</t>
  </si>
  <si>
    <t>Monthly Cash Flow Projections</t>
  </si>
  <si>
    <t>Blue Oak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</si>
</sst>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indexed="9"/>
      <name val="Tahoma"/>
      <family val="2"/>
    </font>
    <font>
      <sz val="10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3F3F3F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25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wrapText="1"/>
    </xf>
    <xf numFmtId="49" fontId="2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3" fillId="0" borderId="0">
      <alignment wrapText="1"/>
    </xf>
    <xf numFmtId="0" fontId="2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0" borderId="0">
      <alignment wrapText="1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4" applyFont="1"/>
    <xf numFmtId="9" fontId="4" fillId="0" borderId="0" xfId="4" applyNumberFormat="1" applyFont="1" applyAlignment="1">
      <alignment horizontal="center"/>
    </xf>
    <xf numFmtId="49" fontId="3" fillId="0" borderId="0" xfId="4" applyNumberFormat="1" applyFont="1"/>
    <xf numFmtId="0" fontId="5" fillId="0" borderId="0" xfId="4" applyFont="1"/>
    <xf numFmtId="6" fontId="6" fillId="0" borderId="0" xfId="4" applyNumberFormat="1" applyFont="1" applyAlignment="1">
      <alignment horizontal="left"/>
    </xf>
    <xf numFmtId="49" fontId="3" fillId="0" borderId="0" xfId="4" applyNumberFormat="1" applyFont="1" applyAlignment="1">
      <alignment wrapText="1"/>
    </xf>
    <xf numFmtId="44" fontId="3" fillId="0" borderId="0" xfId="4" applyNumberFormat="1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3" fillId="0" borderId="0" xfId="4" applyFont="1" applyAlignment="1">
      <alignment wrapText="1"/>
    </xf>
    <xf numFmtId="43" fontId="7" fillId="33" borderId="0" xfId="1" applyFont="1" applyFill="1" applyAlignment="1">
      <alignment horizontal="center"/>
    </xf>
    <xf numFmtId="6" fontId="7" fillId="33" borderId="0" xfId="4" applyNumberFormat="1" applyFont="1" applyFill="1" applyAlignment="1">
      <alignment horizontal="center"/>
    </xf>
    <xf numFmtId="0" fontId="6" fillId="0" borderId="0" xfId="4" applyFont="1" applyAlignment="1">
      <alignment horizontal="left"/>
    </xf>
    <xf numFmtId="43" fontId="3" fillId="0" borderId="0" xfId="1" applyFont="1" applyAlignment="1">
      <alignment horizontal="center"/>
    </xf>
    <xf numFmtId="165" fontId="7" fillId="0" borderId="0" xfId="4" applyNumberFormat="1" applyFont="1" applyFill="1" applyAlignment="1">
      <alignment horizontal="center"/>
    </xf>
    <xf numFmtId="0" fontId="6" fillId="0" borderId="0" xfId="4" applyFont="1" applyAlignment="1">
      <alignment horizontal="right"/>
    </xf>
    <xf numFmtId="166" fontId="6" fillId="0" borderId="0" xfId="4" applyNumberFormat="1" applyFont="1" applyAlignment="1">
      <alignment horizontal="right"/>
    </xf>
    <xf numFmtId="165" fontId="7" fillId="33" borderId="0" xfId="4" applyNumberFormat="1" applyFont="1" applyFill="1" applyAlignment="1">
      <alignment horizontal="center"/>
    </xf>
    <xf numFmtId="166" fontId="3" fillId="0" borderId="0" xfId="1" applyNumberFormat="1" applyFont="1"/>
    <xf numFmtId="165" fontId="8" fillId="0" borderId="0" xfId="4" applyNumberFormat="1" applyFont="1" applyAlignment="1">
      <alignment horizontal="center"/>
    </xf>
    <xf numFmtId="0" fontId="9" fillId="0" borderId="0" xfId="4" applyFont="1" applyAlignment="1">
      <alignment horizontal="right"/>
    </xf>
    <xf numFmtId="166" fontId="8" fillId="0" borderId="0" xfId="1" applyNumberFormat="1" applyFont="1" applyAlignment="1">
      <alignment horizontal="center"/>
    </xf>
    <xf numFmtId="0" fontId="7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166" fontId="4" fillId="0" borderId="0" xfId="1" applyNumberFormat="1" applyFont="1" applyAlignment="1">
      <alignment horizontal="center"/>
    </xf>
    <xf numFmtId="16" fontId="5" fillId="0" borderId="0" xfId="4" applyNumberFormat="1" applyFont="1"/>
    <xf numFmtId="0" fontId="10" fillId="0" borderId="0" xfId="4" applyFont="1" applyAlignment="1">
      <alignment horizontal="center"/>
    </xf>
    <xf numFmtId="0" fontId="5" fillId="0" borderId="0" xfId="4" quotePrefix="1" applyNumberFormat="1" applyFont="1"/>
    <xf numFmtId="6" fontId="5" fillId="0" borderId="10" xfId="4" applyNumberFormat="1" applyFont="1" applyBorder="1" applyAlignment="1">
      <alignment horizontal="center"/>
    </xf>
    <xf numFmtId="6" fontId="5" fillId="33" borderId="10" xfId="4" applyNumberFormat="1" applyFont="1" applyFill="1" applyBorder="1" applyAlignment="1">
      <alignment horizontal="center"/>
    </xf>
    <xf numFmtId="6" fontId="5" fillId="33" borderId="11" xfId="4" applyNumberFormat="1" applyFont="1" applyFill="1" applyBorder="1" applyAlignment="1">
      <alignment horizontal="center"/>
    </xf>
    <xf numFmtId="0" fontId="3" fillId="33" borderId="11" xfId="4" applyFont="1" applyFill="1" applyBorder="1"/>
    <xf numFmtId="49" fontId="3" fillId="33" borderId="11" xfId="4" applyNumberFormat="1" applyFont="1" applyFill="1" applyBorder="1"/>
    <xf numFmtId="0" fontId="5" fillId="33" borderId="12" xfId="4" applyNumberFormat="1" applyFont="1" applyFill="1" applyBorder="1"/>
    <xf numFmtId="6" fontId="5" fillId="0" borderId="11" xfId="4" applyNumberFormat="1" applyFont="1" applyBorder="1" applyAlignment="1">
      <alignment horizontal="center"/>
    </xf>
    <xf numFmtId="166" fontId="5" fillId="0" borderId="11" xfId="4" applyNumberFormat="1" applyFont="1" applyBorder="1" applyAlignment="1">
      <alignment horizontal="center"/>
    </xf>
    <xf numFmtId="0" fontId="3" fillId="0" borderId="11" xfId="4" applyFont="1" applyBorder="1"/>
    <xf numFmtId="49" fontId="3" fillId="0" borderId="11" xfId="4" applyNumberFormat="1" applyFont="1" applyBorder="1"/>
    <xf numFmtId="0" fontId="5" fillId="0" borderId="12" xfId="4" applyNumberFormat="1" applyFont="1" applyBorder="1"/>
    <xf numFmtId="6" fontId="4" fillId="0" borderId="0" xfId="4" applyNumberFormat="1" applyFont="1" applyAlignment="1">
      <alignment horizontal="center"/>
    </xf>
    <xf numFmtId="167" fontId="5" fillId="0" borderId="11" xfId="4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9" fontId="4" fillId="0" borderId="0" xfId="4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0" fontId="5" fillId="0" borderId="0" xfId="4" applyNumberFormat="1" applyFont="1"/>
    <xf numFmtId="14" fontId="3" fillId="0" borderId="0" xfId="4" applyNumberFormat="1" applyFont="1" applyBorder="1"/>
    <xf numFmtId="9" fontId="4" fillId="0" borderId="13" xfId="4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14" fontId="4" fillId="0" borderId="13" xfId="4" applyNumberFormat="1" applyFont="1" applyBorder="1"/>
    <xf numFmtId="14" fontId="3" fillId="0" borderId="13" xfId="4" applyNumberFormat="1" applyFont="1" applyBorder="1"/>
    <xf numFmtId="166" fontId="3" fillId="34" borderId="13" xfId="1" applyNumberFormat="1" applyFont="1" applyFill="1" applyBorder="1" applyAlignment="1">
      <alignment horizontal="center"/>
    </xf>
    <xf numFmtId="166" fontId="3" fillId="33" borderId="13" xfId="1" applyNumberFormat="1" applyFont="1" applyFill="1" applyBorder="1" applyAlignment="1">
      <alignment horizontal="center"/>
    </xf>
    <xf numFmtId="166" fontId="3" fillId="0" borderId="13" xfId="1" applyNumberFormat="1" applyFont="1" applyFill="1" applyBorder="1" applyAlignment="1">
      <alignment horizontal="center"/>
    </xf>
    <xf numFmtId="166" fontId="3" fillId="0" borderId="13" xfId="1" applyNumberFormat="1" applyFont="1" applyBorder="1"/>
    <xf numFmtId="0" fontId="3" fillId="0" borderId="13" xfId="4" applyNumberFormat="1" applyFont="1" applyBorder="1" applyAlignment="1">
      <alignment horizontal="left"/>
    </xf>
    <xf numFmtId="3" fontId="3" fillId="0" borderId="13" xfId="4" applyNumberFormat="1" applyFont="1" applyBorder="1" applyAlignment="1">
      <alignment horizontal="left"/>
    </xf>
    <xf numFmtId="44" fontId="12" fillId="0" borderId="13" xfId="4" applyNumberFormat="1" applyFont="1" applyBorder="1" applyAlignment="1">
      <alignment horizontal="center"/>
    </xf>
    <xf numFmtId="166" fontId="5" fillId="0" borderId="0" xfId="1" quotePrefix="1" applyNumberFormat="1" applyFont="1"/>
    <xf numFmtId="9" fontId="4" fillId="0" borderId="0" xfId="0" applyNumberFormat="1" applyFont="1" applyAlignment="1">
      <alignment horizontal="center"/>
    </xf>
    <xf numFmtId="0" fontId="3" fillId="0" borderId="0" xfId="4" quotePrefix="1" applyNumberFormat="1" applyFont="1"/>
    <xf numFmtId="44" fontId="5" fillId="0" borderId="0" xfId="2" applyFont="1" applyAlignment="1">
      <alignment horizontal="center"/>
    </xf>
    <xf numFmtId="14" fontId="3" fillId="0" borderId="0" xfId="4" applyNumberFormat="1" applyFont="1"/>
    <xf numFmtId="167" fontId="3" fillId="0" borderId="0" xfId="4" applyNumberFormat="1" applyFont="1" applyAlignment="1">
      <alignment horizontal="center"/>
    </xf>
    <xf numFmtId="167" fontId="5" fillId="0" borderId="0" xfId="2" applyNumberFormat="1" applyFont="1" applyAlignment="1">
      <alignment horizontal="center"/>
    </xf>
    <xf numFmtId="167" fontId="5" fillId="33" borderId="0" xfId="2" applyNumberFormat="1" applyFont="1" applyFill="1" applyAlignment="1">
      <alignment horizontal="center"/>
    </xf>
    <xf numFmtId="0" fontId="6" fillId="0" borderId="0" xfId="4" quotePrefix="1" applyNumberFormat="1" applyFont="1"/>
    <xf numFmtId="9" fontId="4" fillId="0" borderId="14" xfId="2" applyNumberFormat="1" applyFont="1" applyBorder="1" applyAlignment="1">
      <alignment horizontal="center"/>
    </xf>
    <xf numFmtId="167" fontId="5" fillId="0" borderId="14" xfId="2" applyNumberFormat="1" applyFont="1" applyBorder="1" applyAlignment="1">
      <alignment horizontal="center"/>
    </xf>
    <xf numFmtId="14" fontId="5" fillId="0" borderId="0" xfId="4" quotePrefix="1" applyNumberFormat="1" applyFont="1"/>
    <xf numFmtId="10" fontId="3" fillId="0" borderId="0" xfId="4" applyNumberFormat="1" applyFont="1" applyAlignment="1">
      <alignment horizontal="center"/>
    </xf>
    <xf numFmtId="9" fontId="3" fillId="0" borderId="13" xfId="1" applyNumberFormat="1" applyFont="1" applyBorder="1" applyAlignment="1">
      <alignment horizontal="center"/>
    </xf>
    <xf numFmtId="14" fontId="3" fillId="0" borderId="13" xfId="4" quotePrefix="1" applyNumberFormat="1" applyFont="1" applyBorder="1"/>
    <xf numFmtId="166" fontId="3" fillId="0" borderId="0" xfId="4" applyNumberFormat="1" applyFont="1" applyAlignment="1">
      <alignment horizontal="center"/>
    </xf>
    <xf numFmtId="9" fontId="3" fillId="0" borderId="0" xfId="4" applyNumberFormat="1" applyFont="1" applyAlignment="1">
      <alignment horizontal="center"/>
    </xf>
    <xf numFmtId="0" fontId="3" fillId="0" borderId="13" xfId="4" quotePrefix="1" applyNumberFormat="1" applyFont="1" applyBorder="1" applyAlignment="1">
      <alignment horizontal="left"/>
    </xf>
    <xf numFmtId="166" fontId="3" fillId="33" borderId="0" xfId="4" applyNumberFormat="1" applyFont="1" applyFill="1" applyAlignment="1">
      <alignment horizontal="center"/>
    </xf>
    <xf numFmtId="14" fontId="3" fillId="33" borderId="13" xfId="4" quotePrefix="1" applyNumberFormat="1" applyFont="1" applyFill="1" applyBorder="1"/>
    <xf numFmtId="0" fontId="3" fillId="33" borderId="13" xfId="4" quotePrefix="1" applyNumberFormat="1" applyFont="1" applyFill="1" applyBorder="1" applyAlignment="1">
      <alignment horizontal="left"/>
    </xf>
    <xf numFmtId="166" fontId="13" fillId="0" borderId="0" xfId="4" applyNumberFormat="1" applyFont="1" applyAlignment="1">
      <alignment horizontal="center"/>
    </xf>
    <xf numFmtId="0" fontId="5" fillId="35" borderId="0" xfId="0" applyFont="1" applyFill="1" applyBorder="1" applyAlignment="1">
      <alignment horizontal="left"/>
    </xf>
    <xf numFmtId="9" fontId="4" fillId="0" borderId="0" xfId="1" applyNumberFormat="1" applyFont="1" applyBorder="1" applyAlignment="1">
      <alignment horizontal="center"/>
    </xf>
    <xf numFmtId="49" fontId="5" fillId="0" borderId="0" xfId="4" quotePrefix="1" applyNumberFormat="1" applyFont="1"/>
    <xf numFmtId="0" fontId="3" fillId="0" borderId="13" xfId="4" quotePrefix="1" applyNumberFormat="1" applyFont="1" applyBorder="1"/>
    <xf numFmtId="9" fontId="4" fillId="0" borderId="0" xfId="1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9" fontId="3" fillId="0" borderId="0" xfId="1" applyNumberFormat="1" applyFont="1" applyBorder="1" applyAlignment="1">
      <alignment horizontal="center"/>
    </xf>
    <xf numFmtId="44" fontId="3" fillId="0" borderId="0" xfId="4" applyNumberFormat="1" applyFont="1"/>
    <xf numFmtId="165" fontId="3" fillId="0" borderId="0" xfId="4" applyNumberFormat="1" applyFont="1"/>
    <xf numFmtId="9" fontId="5" fillId="0" borderId="0" xfId="2" applyNumberFormat="1" applyFont="1" applyAlignment="1">
      <alignment horizontal="center"/>
    </xf>
    <xf numFmtId="14" fontId="5" fillId="0" borderId="0" xfId="4" applyNumberFormat="1" applyFont="1"/>
    <xf numFmtId="0" fontId="6" fillId="0" borderId="0" xfId="4" applyNumberFormat="1" applyFont="1" applyBorder="1"/>
    <xf numFmtId="0" fontId="12" fillId="0" borderId="0" xfId="0" applyFont="1" applyBorder="1"/>
    <xf numFmtId="0" fontId="12" fillId="0" borderId="0" xfId="0" quotePrefix="1" applyFont="1" applyBorder="1"/>
    <xf numFmtId="167" fontId="5" fillId="0" borderId="0" xfId="3" applyNumberFormat="1" applyFont="1" applyBorder="1" applyAlignment="1">
      <alignment horizontal="center"/>
    </xf>
    <xf numFmtId="0" fontId="14" fillId="0" borderId="0" xfId="0" applyFont="1" applyBorder="1"/>
    <xf numFmtId="0" fontId="12" fillId="0" borderId="13" xfId="0" quotePrefix="1" applyFont="1" applyBorder="1"/>
    <xf numFmtId="9" fontId="3" fillId="0" borderId="0" xfId="3" applyNumberFormat="1" applyFont="1" applyBorder="1" applyAlignment="1">
      <alignment horizontal="center"/>
    </xf>
    <xf numFmtId="3" fontId="3" fillId="0" borderId="13" xfId="4" applyNumberFormat="1" applyFont="1" applyBorder="1" applyAlignment="1">
      <alignment horizontal="center"/>
    </xf>
    <xf numFmtId="9" fontId="11" fillId="0" borderId="0" xfId="1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0" fontId="15" fillId="0" borderId="0" xfId="0" applyFont="1" applyBorder="1"/>
    <xf numFmtId="168" fontId="4" fillId="0" borderId="13" xfId="1" applyNumberFormat="1" applyFont="1" applyBorder="1" applyAlignment="1">
      <alignment horizontal="center"/>
    </xf>
    <xf numFmtId="9" fontId="4" fillId="0" borderId="13" xfId="1" applyNumberFormat="1" applyFont="1" applyBorder="1" applyAlignment="1">
      <alignment horizontal="center"/>
    </xf>
    <xf numFmtId="168" fontId="3" fillId="0" borderId="13" xfId="3" applyNumberFormat="1" applyFont="1" applyBorder="1" applyAlignment="1">
      <alignment horizontal="center"/>
    </xf>
    <xf numFmtId="168" fontId="4" fillId="0" borderId="13" xfId="3" applyNumberFormat="1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9" fontId="4" fillId="0" borderId="13" xfId="3" applyFont="1" applyBorder="1" applyAlignment="1">
      <alignment horizontal="center"/>
    </xf>
    <xf numFmtId="0" fontId="3" fillId="0" borderId="0" xfId="4" applyNumberFormat="1" applyFont="1" applyBorder="1"/>
    <xf numFmtId="49" fontId="6" fillId="0" borderId="0" xfId="4" applyNumberFormat="1" applyFont="1" applyBorder="1"/>
    <xf numFmtId="9" fontId="16" fillId="0" borderId="0" xfId="4" applyNumberFormat="1" applyFont="1" applyBorder="1" applyAlignment="1">
      <alignment horizontal="center"/>
    </xf>
    <xf numFmtId="9" fontId="11" fillId="0" borderId="0" xfId="4" applyNumberFormat="1" applyFont="1" applyBorder="1" applyAlignment="1">
      <alignment horizontal="center"/>
    </xf>
    <xf numFmtId="9" fontId="11" fillId="0" borderId="0" xfId="4" applyNumberFormat="1" applyFont="1" applyBorder="1" applyAlignment="1">
      <alignment horizontal="left"/>
    </xf>
    <xf numFmtId="9" fontId="6" fillId="0" borderId="15" xfId="4" applyNumberFormat="1" applyFont="1" applyBorder="1" applyAlignment="1">
      <alignment horizontal="center"/>
    </xf>
    <xf numFmtId="0" fontId="6" fillId="0" borderId="15" xfId="4" applyNumberFormat="1" applyFont="1" applyBorder="1"/>
    <xf numFmtId="49" fontId="6" fillId="0" borderId="15" xfId="4" applyNumberFormat="1" applyFont="1" applyBorder="1"/>
    <xf numFmtId="9" fontId="16" fillId="0" borderId="0" xfId="4" applyNumberFormat="1" applyFont="1" applyAlignment="1">
      <alignment horizontal="center"/>
    </xf>
    <xf numFmtId="0" fontId="6" fillId="0" borderId="0" xfId="4" applyFont="1"/>
    <xf numFmtId="49" fontId="6" fillId="0" borderId="0" xfId="4" applyNumberFormat="1" applyFont="1"/>
    <xf numFmtId="0" fontId="15" fillId="0" borderId="0" xfId="0" applyFont="1"/>
    <xf numFmtId="0" fontId="10" fillId="0" borderId="0" xfId="0" applyFont="1"/>
  </cellXfs>
  <cellStyles count="323"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5 7" xfId="34"/>
    <cellStyle name="20% - Accent6 2" xfId="35"/>
    <cellStyle name="20% - Accent6 3" xfId="36"/>
    <cellStyle name="20% - Accent6 4" xfId="37"/>
    <cellStyle name="20% - Accent6 5" xfId="38"/>
    <cellStyle name="20% - Accent6 6" xfId="39"/>
    <cellStyle name="20% - Accent6 7" xfId="40"/>
    <cellStyle name="40% - Accent1 2" xfId="41"/>
    <cellStyle name="40% - Accent1 3" xfId="42"/>
    <cellStyle name="40% - Accent1 4" xfId="43"/>
    <cellStyle name="40% - Accent1 5" xfId="44"/>
    <cellStyle name="40% - Accent1 6" xfId="45"/>
    <cellStyle name="40% - Accent1 7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2 7" xfId="52"/>
    <cellStyle name="40% - Accent3 2" xfId="53"/>
    <cellStyle name="40% - Accent3 3" xfId="54"/>
    <cellStyle name="40% - Accent3 4" xfId="55"/>
    <cellStyle name="40% - Accent3 5" xfId="56"/>
    <cellStyle name="40% - Accent3 6" xfId="57"/>
    <cellStyle name="40% - Accent3 7" xfId="58"/>
    <cellStyle name="40% - Accent4 2" xfId="59"/>
    <cellStyle name="40% - Accent4 3" xfId="60"/>
    <cellStyle name="40% - Accent4 4" xfId="61"/>
    <cellStyle name="40% - Accent4 5" xfId="62"/>
    <cellStyle name="40% - Accent4 6" xfId="63"/>
    <cellStyle name="40% - Accent4 7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5 7" xfId="70"/>
    <cellStyle name="40% - Accent6 2" xfId="71"/>
    <cellStyle name="40% - Accent6 3" xfId="72"/>
    <cellStyle name="40% - Accent6 4" xfId="73"/>
    <cellStyle name="40% - Accent6 5" xfId="74"/>
    <cellStyle name="40% - Accent6 6" xfId="75"/>
    <cellStyle name="40% - Accent6 7" xfId="76"/>
    <cellStyle name="60% - Accent1 2" xfId="77"/>
    <cellStyle name="60% - Accent1 3" xfId="78"/>
    <cellStyle name="60% - Accent1 4" xfId="79"/>
    <cellStyle name="60% - Accent1 5" xfId="80"/>
    <cellStyle name="60% - Accent1 6" xfId="81"/>
    <cellStyle name="60% - Accent1 7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2 7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3 7" xfId="94"/>
    <cellStyle name="60% - Accent4 2" xfId="95"/>
    <cellStyle name="60% - Accent4 3" xfId="96"/>
    <cellStyle name="60% - Accent4 4" xfId="97"/>
    <cellStyle name="60% - Accent4 5" xfId="98"/>
    <cellStyle name="60% - Accent4 6" xfId="99"/>
    <cellStyle name="60% - Accent4 7" xfId="100"/>
    <cellStyle name="60% - Accent5 2" xfId="101"/>
    <cellStyle name="60% - Accent5 3" xfId="102"/>
    <cellStyle name="60% - Accent5 4" xfId="103"/>
    <cellStyle name="60% - Accent5 5" xfId="104"/>
    <cellStyle name="60% - Accent5 6" xfId="105"/>
    <cellStyle name="60% - Accent5 7" xfId="106"/>
    <cellStyle name="60% - Accent6 2" xfId="107"/>
    <cellStyle name="60% - Accent6 3" xfId="108"/>
    <cellStyle name="60% - Accent6 4" xfId="109"/>
    <cellStyle name="60% - Accent6 5" xfId="110"/>
    <cellStyle name="60% - Accent6 6" xfId="111"/>
    <cellStyle name="60% - Accent6 7" xfId="112"/>
    <cellStyle name="Accent1 2" xfId="113"/>
    <cellStyle name="Accent1 3" xfId="114"/>
    <cellStyle name="Accent1 4" xfId="115"/>
    <cellStyle name="Accent1 5" xfId="116"/>
    <cellStyle name="Accent1 6" xfId="117"/>
    <cellStyle name="Accent1 7" xfId="118"/>
    <cellStyle name="Accent2 2" xfId="119"/>
    <cellStyle name="Accent2 3" xfId="120"/>
    <cellStyle name="Accent2 4" xfId="121"/>
    <cellStyle name="Accent2 5" xfId="122"/>
    <cellStyle name="Accent2 6" xfId="123"/>
    <cellStyle name="Accent2 7" xfId="124"/>
    <cellStyle name="Accent3 2" xfId="125"/>
    <cellStyle name="Accent3 3" xfId="126"/>
    <cellStyle name="Accent3 4" xfId="127"/>
    <cellStyle name="Accent3 5" xfId="128"/>
    <cellStyle name="Accent3 6" xfId="129"/>
    <cellStyle name="Accent3 7" xfId="130"/>
    <cellStyle name="Accent4 2" xfId="131"/>
    <cellStyle name="Accent4 3" xfId="132"/>
    <cellStyle name="Accent4 4" xfId="133"/>
    <cellStyle name="Accent4 5" xfId="134"/>
    <cellStyle name="Accent4 6" xfId="135"/>
    <cellStyle name="Accent4 7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6 2" xfId="143"/>
    <cellStyle name="Accent6 3" xfId="144"/>
    <cellStyle name="Accent6 4" xfId="145"/>
    <cellStyle name="Accent6 5" xfId="146"/>
    <cellStyle name="Accent6 6" xfId="147"/>
    <cellStyle name="Accent6 7" xfId="148"/>
    <cellStyle name="Bad 2" xfId="149"/>
    <cellStyle name="Bad 3" xfId="150"/>
    <cellStyle name="Bad 4" xfId="151"/>
    <cellStyle name="Bad 5" xfId="152"/>
    <cellStyle name="Bad 6" xfId="153"/>
    <cellStyle name="Bad 7" xfId="154"/>
    <cellStyle name="Calculation 2" xfId="155"/>
    <cellStyle name="Calculation 3" xfId="156"/>
    <cellStyle name="Calculation 4" xfId="157"/>
    <cellStyle name="Calculation 5" xfId="158"/>
    <cellStyle name="Calculation 6" xfId="159"/>
    <cellStyle name="Calculation 7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omma" xfId="1" builtinId="3"/>
    <cellStyle name="Comma [0] 2" xfId="167"/>
    <cellStyle name="Comma [0] 3" xfId="168"/>
    <cellStyle name="Comma [0] 4" xfId="169"/>
    <cellStyle name="Comma [0] 5" xfId="170"/>
    <cellStyle name="Comma [0] 6" xfId="171"/>
    <cellStyle name="Comma [0] 7" xfId="172"/>
    <cellStyle name="Comma [0] 8" xfId="173"/>
    <cellStyle name="Comma 10" xfId="174"/>
    <cellStyle name="Comma 2" xfId="175"/>
    <cellStyle name="Comma 2 2" xfId="176"/>
    <cellStyle name="Comma 3" xfId="177"/>
    <cellStyle name="Comma 4" xfId="178"/>
    <cellStyle name="Comma 5" xfId="179"/>
    <cellStyle name="Comma 6" xfId="180"/>
    <cellStyle name="Comma 7" xfId="181"/>
    <cellStyle name="Comma 8" xfId="182"/>
    <cellStyle name="Comma 9" xfId="183"/>
    <cellStyle name="Currency" xfId="2" builtinId="4"/>
    <cellStyle name="Currency [0] 2" xfId="184"/>
    <cellStyle name="Currency [0] 3" xfId="185"/>
    <cellStyle name="Currency [0] 4" xfId="186"/>
    <cellStyle name="Currency [0] 5" xfId="187"/>
    <cellStyle name="Currency [0] 6" xfId="188"/>
    <cellStyle name="Currency [0] 7" xfId="189"/>
    <cellStyle name="Currency [0] 8" xfId="190"/>
    <cellStyle name="Currency 10" xfId="191"/>
    <cellStyle name="Currency 2" xfId="192"/>
    <cellStyle name="Currency 3" xfId="193"/>
    <cellStyle name="Currency 4" xfId="194"/>
    <cellStyle name="Currency 5" xfId="195"/>
    <cellStyle name="Currency 6" xfId="196"/>
    <cellStyle name="Currency 7" xfId="197"/>
    <cellStyle name="Currency 8" xfId="198"/>
    <cellStyle name="Currency 9" xfId="199"/>
    <cellStyle name="Explanatory Text 2" xfId="200"/>
    <cellStyle name="Explanatory Text 3" xfId="201"/>
    <cellStyle name="Explanatory Text 4" xfId="202"/>
    <cellStyle name="Explanatory Text 5" xfId="203"/>
    <cellStyle name="Explanatory Text 6" xfId="204"/>
    <cellStyle name="Explanatory Text 7" xfId="205"/>
    <cellStyle name="Good 2" xfId="206"/>
    <cellStyle name="Good 3" xfId="207"/>
    <cellStyle name="Good 4" xfId="208"/>
    <cellStyle name="Good 5" xfId="209"/>
    <cellStyle name="Good 6" xfId="210"/>
    <cellStyle name="Good 7" xfId="211"/>
    <cellStyle name="Heading 1 2" xfId="212"/>
    <cellStyle name="Heading 1 3" xfId="213"/>
    <cellStyle name="Heading 1 4" xfId="214"/>
    <cellStyle name="Heading 1 5" xfId="215"/>
    <cellStyle name="Heading 1 6" xfId="216"/>
    <cellStyle name="Heading 1 7" xfId="217"/>
    <cellStyle name="Heading 2 2" xfId="218"/>
    <cellStyle name="Heading 2 3" xfId="219"/>
    <cellStyle name="Heading 2 4" xfId="220"/>
    <cellStyle name="Heading 2 5" xfId="221"/>
    <cellStyle name="Heading 2 6" xfId="222"/>
    <cellStyle name="Heading 2 7" xfId="223"/>
    <cellStyle name="Heading 3 2" xfId="224"/>
    <cellStyle name="Heading 3 3" xfId="225"/>
    <cellStyle name="Heading 3 4" xfId="226"/>
    <cellStyle name="Heading 3 5" xfId="227"/>
    <cellStyle name="Heading 3 6" xfId="228"/>
    <cellStyle name="Heading 3 7" xfId="229"/>
    <cellStyle name="Heading 4 2" xfId="230"/>
    <cellStyle name="Heading 4 3" xfId="231"/>
    <cellStyle name="Heading 4 4" xfId="232"/>
    <cellStyle name="Heading 4 5" xfId="233"/>
    <cellStyle name="Heading 4 6" xfId="234"/>
    <cellStyle name="Heading 4 7" xfId="235"/>
    <cellStyle name="Input 2" xfId="236"/>
    <cellStyle name="Input 3" xfId="237"/>
    <cellStyle name="Input 4" xfId="238"/>
    <cellStyle name="Input 5" xfId="239"/>
    <cellStyle name="Input 6" xfId="240"/>
    <cellStyle name="Input 7" xfId="241"/>
    <cellStyle name="Linked Cell 2" xfId="242"/>
    <cellStyle name="Linked Cell 3" xfId="243"/>
    <cellStyle name="Linked Cell 4" xfId="244"/>
    <cellStyle name="Linked Cell 5" xfId="245"/>
    <cellStyle name="Linked Cell 6" xfId="246"/>
    <cellStyle name="Linked Cell 7" xfId="247"/>
    <cellStyle name="Neutral 2" xfId="248"/>
    <cellStyle name="Neutral 3" xfId="249"/>
    <cellStyle name="Neutral 4" xfId="250"/>
    <cellStyle name="Neutral 5" xfId="251"/>
    <cellStyle name="Neutral 6" xfId="252"/>
    <cellStyle name="Neutral 7" xfId="253"/>
    <cellStyle name="Normal" xfId="0" builtinId="0"/>
    <cellStyle name="Normal 10" xfId="254"/>
    <cellStyle name="Normal 11" xfId="255"/>
    <cellStyle name="Normal 12" xfId="256"/>
    <cellStyle name="Normal 12 2" xfId="257"/>
    <cellStyle name="Normal 13" xfId="258"/>
    <cellStyle name="Normal 14" xfId="259"/>
    <cellStyle name="Normal 15" xfId="260"/>
    <cellStyle name="Normal 15 2" xfId="261"/>
    <cellStyle name="Normal 16" xfId="262"/>
    <cellStyle name="Normal 17" xfId="263"/>
    <cellStyle name="Normal 18" xfId="264"/>
    <cellStyle name="Normal 19" xfId="265"/>
    <cellStyle name="Normal 2" xfId="4"/>
    <cellStyle name="Normal 2 2" xfId="266"/>
    <cellStyle name="Normal 20" xfId="267"/>
    <cellStyle name="Normal 20 2" xfId="268"/>
    <cellStyle name="Normal 21" xfId="269"/>
    <cellStyle name="Normal 22" xfId="270"/>
    <cellStyle name="Normal 23" xfId="271"/>
    <cellStyle name="Normal 24" xfId="272"/>
    <cellStyle name="Normal 25" xfId="273"/>
    <cellStyle name="Normal 25 2" xfId="274"/>
    <cellStyle name="Normal 26" xfId="275"/>
    <cellStyle name="Normal 3" xfId="276"/>
    <cellStyle name="Normal 3 2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te 2" xfId="284"/>
    <cellStyle name="Note 3" xfId="285"/>
    <cellStyle name="Note 4" xfId="286"/>
    <cellStyle name="Note 5" xfId="287"/>
    <cellStyle name="Note 6" xfId="288"/>
    <cellStyle name="Note 7" xfId="289"/>
    <cellStyle name="Note 8" xfId="290"/>
    <cellStyle name="Output 2" xfId="291"/>
    <cellStyle name="Output 3" xfId="292"/>
    <cellStyle name="Output 4" xfId="293"/>
    <cellStyle name="Output 5" xfId="294"/>
    <cellStyle name="Output 6" xfId="295"/>
    <cellStyle name="Output 7" xfId="296"/>
    <cellStyle name="Percent" xfId="3" builtinId="5"/>
    <cellStyle name="Percent 2" xfId="297"/>
    <cellStyle name="Percent 2 2" xfId="298"/>
    <cellStyle name="Percent 3" xfId="299"/>
    <cellStyle name="Percent 4" xfId="300"/>
    <cellStyle name="Percent 5" xfId="301"/>
    <cellStyle name="Percent 6" xfId="302"/>
    <cellStyle name="Percent 7" xfId="303"/>
    <cellStyle name="Percent 8" xfId="304"/>
    <cellStyle name="Title 2" xfId="305"/>
    <cellStyle name="Title 3" xfId="306"/>
    <cellStyle name="Title 4" xfId="307"/>
    <cellStyle name="Title 5" xfId="308"/>
    <cellStyle name="Title 6" xfId="309"/>
    <cellStyle name="Title 7" xfId="310"/>
    <cellStyle name="Total 2" xfId="311"/>
    <cellStyle name="Total 3" xfId="312"/>
    <cellStyle name="Total 4" xfId="313"/>
    <cellStyle name="Total 5" xfId="314"/>
    <cellStyle name="Total 6" xfId="315"/>
    <cellStyle name="Total 7" xfId="316"/>
    <cellStyle name="Warning Text 2" xfId="317"/>
    <cellStyle name="Warning Text 3" xfId="318"/>
    <cellStyle name="Warning Text 4" xfId="319"/>
    <cellStyle name="Warning Text 5" xfId="320"/>
    <cellStyle name="Warning Text 6" xfId="321"/>
    <cellStyle name="Warning Text 7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/Dropbox%20(Charter%20School%20Management%20Corporation)/Susan's%20Clients/Blue%20Oak%20Charter%20School/18-19%20Budget/Current%20Cash%20Flow/Blue%20Oak%2018-19%20Cash%20Flow%20Projections%20MYP%209.5.18%20-%20Cur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7-18"/>
      <sheetName val="Cash Flow $ 17-18"/>
      <sheetName val="Aged Payables $41,014"/>
      <sheetName val="Summary 18-19"/>
      <sheetName val="Cash Flow $19-20"/>
      <sheetName val="Cash Flow $20-21"/>
      <sheetName val="Cash Flow $21-2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0"/>
  <sheetViews>
    <sheetView tabSelected="1" zoomScale="75" zoomScaleNormal="75" workbookViewId="0">
      <selection activeCell="W59" sqref="W59"/>
    </sheetView>
  </sheetViews>
  <sheetFormatPr defaultColWidth="22.85546875" defaultRowHeight="15.75" outlineLevelRow="1" x14ac:dyDescent="0.25"/>
  <cols>
    <col min="1" max="1" width="12.5703125" style="4" customWidth="1"/>
    <col min="2" max="2" width="14.28515625" style="3" customWidth="1"/>
    <col min="3" max="3" width="42.42578125" style="1" customWidth="1"/>
    <col min="4" max="4" width="15.28515625" style="2" customWidth="1"/>
    <col min="5" max="5" width="16.42578125" style="2" customWidth="1"/>
    <col min="6" max="15" width="12.42578125" style="2" customWidth="1"/>
    <col min="16" max="16" width="14.7109375" style="2" customWidth="1"/>
    <col min="17" max="17" width="15.28515625" style="2" hidden="1" customWidth="1"/>
    <col min="18" max="18" width="12.42578125" style="2" hidden="1" customWidth="1"/>
    <col min="19" max="19" width="13.140625" style="1" bestFit="1" customWidth="1"/>
    <col min="20" max="20" width="8.85546875" style="1" customWidth="1"/>
    <col min="21" max="21" width="15.42578125" style="1" customWidth="1"/>
    <col min="22" max="255" width="8.85546875" style="1" customWidth="1"/>
    <col min="256" max="16384" width="22.85546875" style="1"/>
  </cols>
  <sheetData>
    <row r="1" spans="1:21" s="1" customFormat="1" ht="20.25" x14ac:dyDescent="0.3">
      <c r="A1" s="119" t="s">
        <v>276</v>
      </c>
      <c r="B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s="1" customFormat="1" ht="18.75" x14ac:dyDescent="0.3">
      <c r="A2" s="118" t="s">
        <v>275</v>
      </c>
      <c r="B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s="1" customFormat="1" ht="18.75" x14ac:dyDescent="0.3">
      <c r="A3" s="118" t="s">
        <v>274</v>
      </c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1" customFormat="1" x14ac:dyDescent="0.25">
      <c r="A4" s="4"/>
      <c r="B4" s="3"/>
      <c r="D4" s="2" t="s">
        <v>273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1" customFormat="1" ht="18.75" x14ac:dyDescent="0.3">
      <c r="A5" s="116"/>
      <c r="B5" s="117"/>
      <c r="C5" s="116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21" s="1" customFormat="1" ht="19.5" thickBot="1" x14ac:dyDescent="0.35">
      <c r="A6" s="113"/>
      <c r="B6" s="114" t="s">
        <v>272</v>
      </c>
      <c r="C6" s="113" t="s">
        <v>271</v>
      </c>
      <c r="D6" s="112" t="s">
        <v>270</v>
      </c>
      <c r="E6" s="112" t="s">
        <v>259</v>
      </c>
      <c r="F6" s="112" t="s">
        <v>258</v>
      </c>
      <c r="G6" s="112" t="s">
        <v>269</v>
      </c>
      <c r="H6" s="112" t="s">
        <v>268</v>
      </c>
      <c r="I6" s="112" t="s">
        <v>267</v>
      </c>
      <c r="J6" s="112" t="s">
        <v>266</v>
      </c>
      <c r="K6" s="112" t="s">
        <v>265</v>
      </c>
      <c r="L6" s="112" t="s">
        <v>264</v>
      </c>
      <c r="M6" s="112" t="s">
        <v>263</v>
      </c>
      <c r="N6" s="112" t="s">
        <v>262</v>
      </c>
      <c r="O6" s="112" t="s">
        <v>261</v>
      </c>
      <c r="P6" s="112" t="s">
        <v>260</v>
      </c>
      <c r="Q6" s="112" t="s">
        <v>259</v>
      </c>
      <c r="R6" s="112" t="s">
        <v>258</v>
      </c>
      <c r="S6" s="112" t="s">
        <v>188</v>
      </c>
    </row>
    <row r="7" spans="1:21" s="1" customFormat="1" ht="18.75" x14ac:dyDescent="0.3">
      <c r="A7" s="90" t="s">
        <v>257</v>
      </c>
      <c r="B7" s="108"/>
      <c r="D7" s="41"/>
      <c r="E7" s="2"/>
      <c r="F7" s="109"/>
      <c r="G7" s="109"/>
      <c r="H7" s="109"/>
      <c r="I7" s="41"/>
      <c r="J7" s="41"/>
      <c r="K7" s="109"/>
      <c r="L7" s="109"/>
      <c r="M7" s="109"/>
      <c r="N7" s="109"/>
      <c r="O7" s="109"/>
      <c r="P7" s="109"/>
      <c r="Q7" s="109"/>
      <c r="R7" s="109"/>
    </row>
    <row r="8" spans="1:21" s="1" customFormat="1" ht="18.75" hidden="1" x14ac:dyDescent="0.3">
      <c r="A8" s="90"/>
      <c r="B8" s="108"/>
      <c r="C8" s="111" t="s">
        <v>256</v>
      </c>
      <c r="D8" s="110"/>
      <c r="E8" s="2"/>
      <c r="F8" s="109"/>
      <c r="G8" s="109"/>
      <c r="H8" s="109"/>
      <c r="I8" s="41"/>
      <c r="J8" s="41"/>
      <c r="K8" s="109"/>
      <c r="L8" s="109"/>
      <c r="M8" s="109"/>
      <c r="N8" s="109"/>
      <c r="O8" s="109"/>
      <c r="P8" s="109"/>
      <c r="Q8" s="109"/>
      <c r="R8" s="109"/>
    </row>
    <row r="9" spans="1:21" s="1" customFormat="1" ht="18.75" hidden="1" x14ac:dyDescent="0.3">
      <c r="A9" s="90"/>
      <c r="B9" s="108"/>
      <c r="C9" s="107"/>
      <c r="D9" s="102"/>
      <c r="E9" s="106"/>
      <c r="F9" s="106"/>
      <c r="G9" s="106"/>
      <c r="H9" s="106"/>
      <c r="I9" s="106"/>
      <c r="J9" s="106"/>
      <c r="K9" s="106"/>
      <c r="L9" s="104"/>
      <c r="M9" s="106"/>
      <c r="N9" s="106"/>
      <c r="O9" s="104"/>
      <c r="P9" s="106"/>
      <c r="Q9" s="101"/>
      <c r="R9" s="101"/>
      <c r="S9" s="69"/>
    </row>
    <row r="10" spans="1:21" s="1" customFormat="1" ht="18.75" hidden="1" x14ac:dyDescent="0.3">
      <c r="A10" s="90"/>
      <c r="B10" s="108"/>
      <c r="C10" s="107"/>
      <c r="D10" s="102"/>
      <c r="E10" s="105"/>
      <c r="F10" s="105"/>
      <c r="G10" s="106"/>
      <c r="H10" s="105"/>
      <c r="I10" s="105"/>
      <c r="J10" s="106"/>
      <c r="K10" s="105"/>
      <c r="L10" s="104"/>
      <c r="M10" s="104"/>
      <c r="N10" s="104"/>
      <c r="O10" s="104"/>
      <c r="P10" s="103"/>
      <c r="Q10" s="102"/>
      <c r="R10" s="101"/>
      <c r="S10" s="69"/>
    </row>
    <row r="11" spans="1:21" s="41" customFormat="1" ht="18.75" x14ac:dyDescent="0.3">
      <c r="B11" s="100" t="s">
        <v>255</v>
      </c>
      <c r="C11" s="94"/>
      <c r="D11" s="98"/>
      <c r="E11" s="98"/>
      <c r="F11" s="98"/>
      <c r="G11" s="99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21" s="41" customFormat="1" x14ac:dyDescent="0.25">
      <c r="A12" s="91"/>
      <c r="B12" s="95" t="s">
        <v>254</v>
      </c>
      <c r="C12" s="95" t="s">
        <v>253</v>
      </c>
      <c r="D12" s="97">
        <v>87309</v>
      </c>
      <c r="E12" s="52"/>
      <c r="F12" s="52">
        <v>87309</v>
      </c>
      <c r="G12" s="47">
        <v>157157</v>
      </c>
      <c r="H12" s="47">
        <v>157157</v>
      </c>
      <c r="I12" s="47">
        <v>157157</v>
      </c>
      <c r="J12" s="47">
        <v>157157</v>
      </c>
      <c r="K12" s="47">
        <v>157157</v>
      </c>
      <c r="L12" s="47">
        <v>166717</v>
      </c>
      <c r="M12" s="47">
        <v>166717</v>
      </c>
      <c r="N12" s="47">
        <v>166717</v>
      </c>
      <c r="O12" s="47">
        <v>166717</v>
      </c>
      <c r="P12" s="47">
        <v>166719</v>
      </c>
      <c r="Q12" s="47"/>
      <c r="R12" s="47">
        <v>0</v>
      </c>
      <c r="S12" s="72">
        <f>SUM(E12:R12)</f>
        <v>1706681</v>
      </c>
      <c r="U12" s="41">
        <v>1793990</v>
      </c>
    </row>
    <row r="13" spans="1:21" s="41" customFormat="1" x14ac:dyDescent="0.25">
      <c r="A13" s="91"/>
      <c r="B13" s="95" t="s">
        <v>252</v>
      </c>
      <c r="C13" s="95" t="s">
        <v>251</v>
      </c>
      <c r="D13" s="47">
        <v>0</v>
      </c>
      <c r="E13" s="47">
        <v>0</v>
      </c>
      <c r="F13" s="47">
        <v>0</v>
      </c>
      <c r="G13" s="47">
        <v>127403</v>
      </c>
      <c r="H13" s="47">
        <v>0</v>
      </c>
      <c r="I13" s="47">
        <v>0</v>
      </c>
      <c r="J13" s="47">
        <v>127403</v>
      </c>
      <c r="K13" s="47">
        <v>0</v>
      </c>
      <c r="L13" s="47">
        <v>0</v>
      </c>
      <c r="M13" s="47">
        <v>107135</v>
      </c>
      <c r="N13" s="47">
        <v>0</v>
      </c>
      <c r="O13" s="47">
        <v>0</v>
      </c>
      <c r="P13" s="47">
        <v>50007</v>
      </c>
      <c r="Q13" s="47">
        <v>0</v>
      </c>
      <c r="R13" s="47">
        <v>0</v>
      </c>
      <c r="S13" s="72">
        <f>SUM(D13:R13)</f>
        <v>411948</v>
      </c>
      <c r="U13" s="41">
        <v>411948</v>
      </c>
    </row>
    <row r="14" spans="1:21" s="41" customFormat="1" x14ac:dyDescent="0.25">
      <c r="A14" s="91"/>
      <c r="B14" s="95" t="s">
        <v>250</v>
      </c>
      <c r="C14" s="95" t="s">
        <v>249</v>
      </c>
      <c r="D14" s="47">
        <v>0</v>
      </c>
      <c r="E14" s="47">
        <v>52525</v>
      </c>
      <c r="F14" s="47">
        <v>105050</v>
      </c>
      <c r="G14" s="47">
        <v>70033</v>
      </c>
      <c r="H14" s="47">
        <v>70033</v>
      </c>
      <c r="I14" s="47">
        <v>70033</v>
      </c>
      <c r="J14" s="47">
        <v>70033</v>
      </c>
      <c r="K14" s="47">
        <v>70033</v>
      </c>
      <c r="L14" s="47">
        <v>70033</v>
      </c>
      <c r="M14" s="47">
        <v>63751</v>
      </c>
      <c r="N14" s="47">
        <v>63751</v>
      </c>
      <c r="O14" s="47">
        <v>63751</v>
      </c>
      <c r="P14" s="47">
        <v>63751</v>
      </c>
      <c r="Q14" s="47">
        <v>0</v>
      </c>
      <c r="R14" s="47">
        <v>0</v>
      </c>
      <c r="S14" s="72">
        <f>SUM(D14:R14)</f>
        <v>832777</v>
      </c>
      <c r="U14" s="41">
        <v>832777</v>
      </c>
    </row>
    <row r="15" spans="1:21" s="41" customFormat="1" x14ac:dyDescent="0.25">
      <c r="A15" s="91"/>
      <c r="B15" s="95" t="s">
        <v>248</v>
      </c>
      <c r="C15" s="95" t="s">
        <v>247</v>
      </c>
      <c r="D15" s="47"/>
      <c r="E15" s="47">
        <v>0</v>
      </c>
      <c r="F15" s="47">
        <v>0</v>
      </c>
      <c r="G15" s="47" t="s">
        <v>43</v>
      </c>
      <c r="H15" s="47" t="s">
        <v>43</v>
      </c>
      <c r="I15" s="47" t="s">
        <v>43</v>
      </c>
      <c r="J15" s="47" t="s">
        <v>43</v>
      </c>
      <c r="K15" s="47" t="s">
        <v>43</v>
      </c>
      <c r="L15" s="47" t="s">
        <v>43</v>
      </c>
      <c r="M15" s="47" t="s">
        <v>43</v>
      </c>
      <c r="N15" s="47" t="s">
        <v>43</v>
      </c>
      <c r="O15" s="47" t="s">
        <v>43</v>
      </c>
      <c r="P15" s="47" t="s">
        <v>43</v>
      </c>
      <c r="Q15" s="47" t="s">
        <v>43</v>
      </c>
      <c r="R15" s="47" t="s">
        <v>43</v>
      </c>
      <c r="S15" s="72">
        <f>SUM(D15:R15)</f>
        <v>0</v>
      </c>
    </row>
    <row r="16" spans="1:21" s="41" customFormat="1" x14ac:dyDescent="0.25">
      <c r="A16" s="91"/>
      <c r="B16" s="95" t="s">
        <v>246</v>
      </c>
      <c r="C16" s="95" t="s">
        <v>245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/>
      <c r="L16" s="47">
        <v>22031</v>
      </c>
      <c r="M16" s="47">
        <v>0</v>
      </c>
      <c r="N16" s="47">
        <v>0</v>
      </c>
      <c r="O16" s="47">
        <v>11015.5</v>
      </c>
      <c r="P16" s="47">
        <v>11015.5</v>
      </c>
      <c r="Q16" s="47">
        <v>0</v>
      </c>
      <c r="R16" s="47">
        <v>0</v>
      </c>
      <c r="S16" s="72">
        <f>SUM(D16:R16)</f>
        <v>44062</v>
      </c>
    </row>
    <row r="17" spans="1:19" s="41" customFormat="1" x14ac:dyDescent="0.25">
      <c r="A17" s="91"/>
      <c r="B17" s="95" t="s">
        <v>244</v>
      </c>
      <c r="C17" s="95" t="s">
        <v>243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17005</v>
      </c>
      <c r="J17" s="47">
        <v>0</v>
      </c>
      <c r="K17" s="47">
        <v>0</v>
      </c>
      <c r="L17" s="47">
        <v>17005</v>
      </c>
      <c r="M17" s="47">
        <v>0</v>
      </c>
      <c r="N17" s="47">
        <v>0</v>
      </c>
      <c r="O17" s="47">
        <v>0</v>
      </c>
      <c r="P17" s="47">
        <v>34011</v>
      </c>
      <c r="Q17" s="47">
        <v>0</v>
      </c>
      <c r="R17" s="47">
        <v>0</v>
      </c>
      <c r="S17" s="72">
        <f>SUM(D17:R17)</f>
        <v>68021</v>
      </c>
    </row>
    <row r="18" spans="1:19" s="41" customFormat="1" x14ac:dyDescent="0.25">
      <c r="A18" s="94"/>
      <c r="B18" s="95" t="s">
        <v>242</v>
      </c>
      <c r="C18" s="95" t="s">
        <v>241</v>
      </c>
      <c r="D18" s="47" t="s">
        <v>43</v>
      </c>
      <c r="E18" s="47" t="s">
        <v>43</v>
      </c>
      <c r="F18" s="47" t="s">
        <v>43</v>
      </c>
      <c r="G18" s="47" t="s">
        <v>43</v>
      </c>
      <c r="H18" s="47" t="s">
        <v>43</v>
      </c>
      <c r="I18" s="47" t="s">
        <v>43</v>
      </c>
      <c r="J18" s="47" t="s">
        <v>43</v>
      </c>
      <c r="K18" s="47" t="s">
        <v>43</v>
      </c>
      <c r="L18" s="47" t="s">
        <v>43</v>
      </c>
      <c r="M18" s="47" t="s">
        <v>43</v>
      </c>
      <c r="N18" s="47" t="s">
        <v>43</v>
      </c>
      <c r="O18" s="47" t="s">
        <v>43</v>
      </c>
      <c r="P18" s="47" t="s">
        <v>43</v>
      </c>
      <c r="Q18" s="47" t="s">
        <v>43</v>
      </c>
      <c r="R18" s="47" t="s">
        <v>43</v>
      </c>
      <c r="S18" s="72">
        <f>SUM(D18:R18)</f>
        <v>0</v>
      </c>
    </row>
    <row r="19" spans="1:19" s="41" customFormat="1" x14ac:dyDescent="0.25">
      <c r="A19" s="91"/>
      <c r="B19" s="95" t="s">
        <v>240</v>
      </c>
      <c r="C19" s="95" t="s">
        <v>239</v>
      </c>
      <c r="D19" s="47">
        <v>0</v>
      </c>
      <c r="E19" s="47">
        <v>0</v>
      </c>
      <c r="F19" s="47">
        <v>0</v>
      </c>
      <c r="G19" s="47">
        <v>0</v>
      </c>
      <c r="H19" s="47"/>
      <c r="I19" s="47">
        <v>201083.5</v>
      </c>
      <c r="J19" s="47">
        <v>0</v>
      </c>
      <c r="K19" s="47"/>
      <c r="L19" s="47">
        <v>0</v>
      </c>
      <c r="M19" s="47">
        <v>100541.75</v>
      </c>
      <c r="N19" s="47"/>
      <c r="O19" s="47"/>
      <c r="P19" s="47">
        <v>100541.75</v>
      </c>
      <c r="Q19" s="47">
        <v>0</v>
      </c>
      <c r="R19" s="47">
        <v>0</v>
      </c>
      <c r="S19" s="72">
        <f>SUM(D19:R19)</f>
        <v>402167</v>
      </c>
    </row>
    <row r="20" spans="1:19" s="41" customFormat="1" ht="18.75" x14ac:dyDescent="0.3">
      <c r="A20" s="90"/>
      <c r="B20" s="95" t="s">
        <v>238</v>
      </c>
      <c r="C20" s="95" t="s">
        <v>237</v>
      </c>
      <c r="D20" s="47" t="s">
        <v>43</v>
      </c>
      <c r="E20" s="47" t="s">
        <v>43</v>
      </c>
      <c r="F20" s="47" t="s">
        <v>43</v>
      </c>
      <c r="G20" s="47"/>
      <c r="H20" s="47" t="s">
        <v>43</v>
      </c>
      <c r="I20" s="47" t="s">
        <v>43</v>
      </c>
      <c r="J20" s="47" t="s">
        <v>43</v>
      </c>
      <c r="K20" s="47" t="s">
        <v>43</v>
      </c>
      <c r="L20" s="47" t="s">
        <v>43</v>
      </c>
      <c r="M20" s="47" t="s">
        <v>43</v>
      </c>
      <c r="N20" s="47" t="s">
        <v>43</v>
      </c>
      <c r="O20" s="47" t="s">
        <v>43</v>
      </c>
      <c r="P20" s="47" t="s">
        <v>43</v>
      </c>
      <c r="Q20" s="47" t="s">
        <v>43</v>
      </c>
      <c r="R20" s="47" t="s">
        <v>43</v>
      </c>
      <c r="S20" s="72">
        <f>SUM(D20:R20)</f>
        <v>0</v>
      </c>
    </row>
    <row r="21" spans="1:19" s="41" customFormat="1" ht="18.75" x14ac:dyDescent="0.3">
      <c r="A21" s="90"/>
      <c r="B21" s="95" t="s">
        <v>236</v>
      </c>
      <c r="C21" s="95" t="s">
        <v>235</v>
      </c>
      <c r="D21" s="47">
        <v>0</v>
      </c>
      <c r="E21" s="47">
        <v>0</v>
      </c>
      <c r="F21" s="47">
        <v>0</v>
      </c>
      <c r="G21" s="47">
        <v>0</v>
      </c>
      <c r="H21" s="47">
        <v>5715</v>
      </c>
      <c r="I21" s="47"/>
      <c r="J21" s="47"/>
      <c r="K21" s="47">
        <v>0</v>
      </c>
      <c r="L21" s="47">
        <v>0</v>
      </c>
      <c r="M21" s="47"/>
      <c r="N21" s="47">
        <v>0</v>
      </c>
      <c r="O21" s="47"/>
      <c r="P21" s="47">
        <v>0</v>
      </c>
      <c r="Q21" s="47">
        <v>0</v>
      </c>
      <c r="R21" s="47">
        <v>0</v>
      </c>
      <c r="S21" s="72">
        <f>SUM(D21:R21)</f>
        <v>5715</v>
      </c>
    </row>
    <row r="22" spans="1:19" s="41" customFormat="1" ht="18.75" x14ac:dyDescent="0.3">
      <c r="A22" s="90"/>
      <c r="B22" s="95" t="s">
        <v>234</v>
      </c>
      <c r="C22" s="95" t="s">
        <v>233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18463</v>
      </c>
      <c r="K22" s="47">
        <v>0</v>
      </c>
      <c r="L22" s="47">
        <v>0</v>
      </c>
      <c r="M22" s="47">
        <v>0</v>
      </c>
      <c r="N22" s="47">
        <v>18463</v>
      </c>
      <c r="O22" s="47">
        <v>18463</v>
      </c>
      <c r="P22" s="47"/>
      <c r="Q22" s="47">
        <v>0</v>
      </c>
      <c r="R22" s="47">
        <v>0</v>
      </c>
      <c r="S22" s="75">
        <f>SUM(D22:R22)</f>
        <v>55389</v>
      </c>
    </row>
    <row r="23" spans="1:19" s="41" customFormat="1" ht="18.75" x14ac:dyDescent="0.3">
      <c r="A23" s="90"/>
      <c r="B23" s="89"/>
      <c r="C23" s="44" t="s">
        <v>50</v>
      </c>
      <c r="D23" s="63">
        <f>SUM(D12:D22)</f>
        <v>87309</v>
      </c>
      <c r="E23" s="63">
        <f>SUM(E12:E22)</f>
        <v>52525</v>
      </c>
      <c r="F23" s="63">
        <f>SUM(F12:F22)</f>
        <v>192359</v>
      </c>
      <c r="G23" s="63">
        <f>SUM(G12:G22)</f>
        <v>354593</v>
      </c>
      <c r="H23" s="63">
        <f>SUM(H12:H22)</f>
        <v>232905</v>
      </c>
      <c r="I23" s="63">
        <f>SUM(I12:I22)</f>
        <v>445278.5</v>
      </c>
      <c r="J23" s="63">
        <f>SUM(J12:J22)</f>
        <v>373056</v>
      </c>
      <c r="K23" s="63">
        <f>SUM(K12:K22)</f>
        <v>227190</v>
      </c>
      <c r="L23" s="63">
        <f>SUM(L12:L22)</f>
        <v>275786</v>
      </c>
      <c r="M23" s="63">
        <f>SUM(M12:M22)</f>
        <v>438144.75</v>
      </c>
      <c r="N23" s="63">
        <f>SUM(N12:N22)</f>
        <v>248931</v>
      </c>
      <c r="O23" s="63">
        <f>SUM(O12:O22)</f>
        <v>259946.5</v>
      </c>
      <c r="P23" s="63">
        <f>SUM(P12:P22)</f>
        <v>426045.25</v>
      </c>
      <c r="Q23" s="63">
        <f>SUM(Q12:Q22)</f>
        <v>0</v>
      </c>
      <c r="R23" s="63">
        <f>SUM(R12:R22)</f>
        <v>0</v>
      </c>
      <c r="S23" s="72">
        <f>SUM(S12:S22)</f>
        <v>3526760</v>
      </c>
    </row>
    <row r="24" spans="1:19" s="41" customFormat="1" ht="18.75" x14ac:dyDescent="0.3">
      <c r="A24" s="90"/>
      <c r="B24" s="92"/>
      <c r="C24" s="91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9" s="41" customFormat="1" ht="18.75" x14ac:dyDescent="0.3">
      <c r="B25" s="90" t="s">
        <v>232</v>
      </c>
      <c r="C25" s="91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9" s="41" customFormat="1" ht="18.75" x14ac:dyDescent="0.3">
      <c r="A26" s="90"/>
      <c r="B26" s="95" t="s">
        <v>231</v>
      </c>
      <c r="C26" s="95" t="s">
        <v>230</v>
      </c>
      <c r="D26" s="47" t="s">
        <v>43</v>
      </c>
      <c r="E26" s="47" t="s">
        <v>43</v>
      </c>
      <c r="F26" s="47" t="s">
        <v>43</v>
      </c>
      <c r="G26" s="47" t="s">
        <v>43</v>
      </c>
      <c r="H26" s="47" t="s">
        <v>43</v>
      </c>
      <c r="I26" s="47" t="s">
        <v>43</v>
      </c>
      <c r="J26" s="47" t="s">
        <v>43</v>
      </c>
      <c r="K26" s="47" t="s">
        <v>43</v>
      </c>
      <c r="L26" s="47" t="s">
        <v>43</v>
      </c>
      <c r="M26" s="47" t="s">
        <v>43</v>
      </c>
      <c r="N26" s="47" t="s">
        <v>43</v>
      </c>
      <c r="O26" s="47" t="s">
        <v>43</v>
      </c>
      <c r="P26" s="47" t="s">
        <v>43</v>
      </c>
      <c r="Q26" s="47" t="s">
        <v>43</v>
      </c>
      <c r="R26" s="47" t="s">
        <v>43</v>
      </c>
      <c r="S26" s="13">
        <f>SUM(D26:R26)</f>
        <v>0</v>
      </c>
    </row>
    <row r="27" spans="1:19" s="41" customFormat="1" ht="18.75" x14ac:dyDescent="0.3">
      <c r="A27" s="90"/>
      <c r="B27" s="95" t="s">
        <v>229</v>
      </c>
      <c r="C27" s="95" t="s">
        <v>228</v>
      </c>
      <c r="D27" s="47" t="s">
        <v>43</v>
      </c>
      <c r="E27" s="47" t="s">
        <v>43</v>
      </c>
      <c r="F27" s="47" t="s">
        <v>43</v>
      </c>
      <c r="G27" s="47" t="s">
        <v>43</v>
      </c>
      <c r="H27" s="47" t="s">
        <v>43</v>
      </c>
      <c r="I27" s="47" t="s">
        <v>43</v>
      </c>
      <c r="J27" s="47" t="s">
        <v>43</v>
      </c>
      <c r="K27" s="47" t="s">
        <v>43</v>
      </c>
      <c r="L27" s="47" t="s">
        <v>43</v>
      </c>
      <c r="M27" s="47" t="s">
        <v>43</v>
      </c>
      <c r="N27" s="47" t="s">
        <v>43</v>
      </c>
      <c r="O27" s="47" t="s">
        <v>43</v>
      </c>
      <c r="P27" s="47" t="s">
        <v>43</v>
      </c>
      <c r="Q27" s="47" t="s">
        <v>43</v>
      </c>
      <c r="R27" s="47" t="s">
        <v>43</v>
      </c>
      <c r="S27" s="13">
        <f>SUM(D27:R27)</f>
        <v>0</v>
      </c>
    </row>
    <row r="28" spans="1:19" s="41" customFormat="1" ht="18.75" x14ac:dyDescent="0.3">
      <c r="A28" s="90"/>
      <c r="B28" s="95" t="s">
        <v>227</v>
      </c>
      <c r="C28" s="95" t="s">
        <v>226</v>
      </c>
      <c r="D28" s="47">
        <v>0</v>
      </c>
      <c r="E28" s="47">
        <v>0</v>
      </c>
      <c r="F28" s="47">
        <v>0</v>
      </c>
      <c r="G28" s="47">
        <v>0</v>
      </c>
      <c r="H28" s="47">
        <v>20989</v>
      </c>
      <c r="I28" s="47">
        <v>0</v>
      </c>
      <c r="J28" s="47">
        <v>50786</v>
      </c>
      <c r="K28" s="47" t="s">
        <v>43</v>
      </c>
      <c r="L28" s="47" t="s">
        <v>43</v>
      </c>
      <c r="M28" s="47">
        <v>6270.5</v>
      </c>
      <c r="N28" s="47" t="s">
        <v>43</v>
      </c>
      <c r="O28" s="47">
        <v>0</v>
      </c>
      <c r="P28" s="47">
        <v>6270.5</v>
      </c>
      <c r="Q28" s="47">
        <v>0</v>
      </c>
      <c r="R28" s="47">
        <v>0</v>
      </c>
      <c r="S28" s="13">
        <f>SUM(D28:R28)</f>
        <v>84316</v>
      </c>
    </row>
    <row r="29" spans="1:19" s="41" customFormat="1" ht="18.75" x14ac:dyDescent="0.3">
      <c r="A29" s="90"/>
      <c r="B29" s="95" t="s">
        <v>225</v>
      </c>
      <c r="C29" s="95" t="s">
        <v>224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2629.75</v>
      </c>
      <c r="K29" s="47">
        <v>2629.75</v>
      </c>
      <c r="L29" s="47" t="s">
        <v>43</v>
      </c>
      <c r="M29" s="47">
        <v>2629.75</v>
      </c>
      <c r="N29" s="47" t="s">
        <v>43</v>
      </c>
      <c r="O29" s="47">
        <v>0</v>
      </c>
      <c r="P29" s="47">
        <v>2629.75</v>
      </c>
      <c r="Q29" s="47">
        <v>0</v>
      </c>
      <c r="R29" s="47">
        <v>0</v>
      </c>
      <c r="S29" s="13">
        <f>SUM(D29:R29)</f>
        <v>10519</v>
      </c>
    </row>
    <row r="30" spans="1:19" s="41" customFormat="1" ht="18.75" x14ac:dyDescent="0.3">
      <c r="A30" s="90"/>
      <c r="B30" s="95" t="s">
        <v>223</v>
      </c>
      <c r="C30" s="95" t="s">
        <v>222</v>
      </c>
      <c r="D30" s="47" t="s">
        <v>43</v>
      </c>
      <c r="E30" s="47" t="s">
        <v>43</v>
      </c>
      <c r="F30" s="47" t="s">
        <v>43</v>
      </c>
      <c r="G30" s="47" t="s">
        <v>43</v>
      </c>
      <c r="H30" s="47" t="s">
        <v>43</v>
      </c>
      <c r="I30" s="47" t="s">
        <v>43</v>
      </c>
      <c r="J30" s="47" t="s">
        <v>43</v>
      </c>
      <c r="K30" s="47" t="s">
        <v>43</v>
      </c>
      <c r="L30" s="47" t="s">
        <v>43</v>
      </c>
      <c r="M30" s="47" t="s">
        <v>43</v>
      </c>
      <c r="N30" s="47" t="s">
        <v>43</v>
      </c>
      <c r="O30" s="47" t="s">
        <v>43</v>
      </c>
      <c r="P30" s="47" t="s">
        <v>43</v>
      </c>
      <c r="Q30" s="47" t="s">
        <v>43</v>
      </c>
      <c r="R30" s="47" t="s">
        <v>43</v>
      </c>
      <c r="S30" s="13">
        <f>SUM(D30:R30)</f>
        <v>0</v>
      </c>
    </row>
    <row r="31" spans="1:19" s="41" customFormat="1" ht="18.75" x14ac:dyDescent="0.3">
      <c r="A31" s="90"/>
      <c r="B31" s="95" t="s">
        <v>221</v>
      </c>
      <c r="C31" s="95" t="s">
        <v>220</v>
      </c>
      <c r="D31" s="47" t="s">
        <v>43</v>
      </c>
      <c r="E31" s="47" t="s">
        <v>43</v>
      </c>
      <c r="F31" s="47" t="s">
        <v>43</v>
      </c>
      <c r="G31" s="47" t="s">
        <v>43</v>
      </c>
      <c r="H31" s="47" t="s">
        <v>43</v>
      </c>
      <c r="I31" s="47" t="s">
        <v>43</v>
      </c>
      <c r="J31" s="47" t="s">
        <v>43</v>
      </c>
      <c r="K31" s="47" t="s">
        <v>43</v>
      </c>
      <c r="L31" s="47" t="s">
        <v>43</v>
      </c>
      <c r="M31" s="47" t="s">
        <v>43</v>
      </c>
      <c r="N31" s="47" t="s">
        <v>43</v>
      </c>
      <c r="O31" s="47" t="s">
        <v>43</v>
      </c>
      <c r="P31" s="47" t="s">
        <v>43</v>
      </c>
      <c r="Q31" s="47" t="s">
        <v>43</v>
      </c>
      <c r="R31" s="47" t="s">
        <v>43</v>
      </c>
      <c r="S31" s="13">
        <f>SUM(D31:R31)</f>
        <v>0</v>
      </c>
    </row>
    <row r="32" spans="1:19" s="41" customFormat="1" ht="18.75" x14ac:dyDescent="0.3">
      <c r="A32" s="90"/>
      <c r="B32" s="95" t="s">
        <v>219</v>
      </c>
      <c r="C32" s="95" t="s">
        <v>218</v>
      </c>
      <c r="D32" s="47" t="s">
        <v>43</v>
      </c>
      <c r="E32" s="47" t="s">
        <v>43</v>
      </c>
      <c r="F32" s="47" t="s">
        <v>43</v>
      </c>
      <c r="G32" s="47" t="s">
        <v>43</v>
      </c>
      <c r="H32" s="47" t="s">
        <v>43</v>
      </c>
      <c r="I32" s="47" t="s">
        <v>43</v>
      </c>
      <c r="J32" s="47" t="s">
        <v>43</v>
      </c>
      <c r="K32" s="47" t="s">
        <v>43</v>
      </c>
      <c r="L32" s="47" t="s">
        <v>43</v>
      </c>
      <c r="M32" s="47" t="s">
        <v>43</v>
      </c>
      <c r="N32" s="47" t="s">
        <v>43</v>
      </c>
      <c r="O32" s="47" t="s">
        <v>43</v>
      </c>
      <c r="P32" s="47" t="s">
        <v>43</v>
      </c>
      <c r="Q32" s="47" t="s">
        <v>43</v>
      </c>
      <c r="R32" s="47" t="s">
        <v>43</v>
      </c>
      <c r="S32" s="13">
        <f>SUM(D32:R32)</f>
        <v>0</v>
      </c>
    </row>
    <row r="33" spans="1:19" s="41" customFormat="1" ht="18.75" x14ac:dyDescent="0.3">
      <c r="A33" s="90"/>
      <c r="B33" s="95" t="s">
        <v>217</v>
      </c>
      <c r="C33" s="95" t="s">
        <v>216</v>
      </c>
      <c r="D33" s="47" t="s">
        <v>43</v>
      </c>
      <c r="E33" s="47" t="s">
        <v>43</v>
      </c>
      <c r="F33" s="47" t="s">
        <v>43</v>
      </c>
      <c r="G33" s="47" t="s">
        <v>43</v>
      </c>
      <c r="H33" s="47" t="s">
        <v>43</v>
      </c>
      <c r="I33" s="47" t="s">
        <v>43</v>
      </c>
      <c r="J33" s="47" t="s">
        <v>43</v>
      </c>
      <c r="K33" s="47" t="s">
        <v>43</v>
      </c>
      <c r="L33" s="47" t="s">
        <v>43</v>
      </c>
      <c r="M33" s="47" t="s">
        <v>43</v>
      </c>
      <c r="N33" s="47" t="s">
        <v>43</v>
      </c>
      <c r="O33" s="47" t="s">
        <v>43</v>
      </c>
      <c r="P33" s="47" t="s">
        <v>43</v>
      </c>
      <c r="Q33" s="47" t="s">
        <v>43</v>
      </c>
      <c r="R33" s="47" t="s">
        <v>43</v>
      </c>
      <c r="S33" s="13">
        <f>SUM(D33:R33)</f>
        <v>0</v>
      </c>
    </row>
    <row r="34" spans="1:19" s="41" customFormat="1" ht="18.75" x14ac:dyDescent="0.3">
      <c r="A34" s="90"/>
      <c r="B34" s="89"/>
      <c r="C34" s="44" t="s">
        <v>50</v>
      </c>
      <c r="D34" s="63">
        <f>SUM(D26:D33)</f>
        <v>0</v>
      </c>
      <c r="E34" s="63">
        <f>SUM(E26:E33)</f>
        <v>0</v>
      </c>
      <c r="F34" s="63">
        <f>SUM(F26:F33)</f>
        <v>0</v>
      </c>
      <c r="G34" s="63">
        <f>SUM(G26:G33)</f>
        <v>0</v>
      </c>
      <c r="H34" s="63">
        <f>SUM(H26:H33)</f>
        <v>20989</v>
      </c>
      <c r="I34" s="63">
        <f>SUM(I26:I33)</f>
        <v>0</v>
      </c>
      <c r="J34" s="63">
        <f>SUM(J26:J33)</f>
        <v>53415.75</v>
      </c>
      <c r="K34" s="63">
        <f>SUM(K26:K33)</f>
        <v>2629.75</v>
      </c>
      <c r="L34" s="63">
        <f>SUM(L26:L33)</f>
        <v>0</v>
      </c>
      <c r="M34" s="63">
        <f>SUM(M26:M33)</f>
        <v>8900.25</v>
      </c>
      <c r="N34" s="63">
        <f>SUM(N26:N33)</f>
        <v>0</v>
      </c>
      <c r="O34" s="63">
        <f>SUM(O26:O33)</f>
        <v>0</v>
      </c>
      <c r="P34" s="63">
        <f>SUM(P26:P33)</f>
        <v>8900.25</v>
      </c>
      <c r="Q34" s="63">
        <f>SUM(Q26:Q33)</f>
        <v>0</v>
      </c>
      <c r="R34" s="63">
        <f>SUM(R26:R33)</f>
        <v>0</v>
      </c>
      <c r="S34" s="13">
        <f>SUM(S26:S33)</f>
        <v>94835</v>
      </c>
    </row>
    <row r="35" spans="1:19" s="41" customFormat="1" ht="18.75" x14ac:dyDescent="0.3">
      <c r="A35" s="90"/>
      <c r="B35" s="92"/>
      <c r="C35" s="91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9" s="41" customFormat="1" ht="18.75" x14ac:dyDescent="0.3">
      <c r="B36" s="90" t="s">
        <v>215</v>
      </c>
      <c r="C36" s="91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9" s="41" customFormat="1" ht="18.75" x14ac:dyDescent="0.3">
      <c r="A37" s="90"/>
      <c r="B37" s="95" t="s">
        <v>214</v>
      </c>
      <c r="C37" s="95" t="s">
        <v>213</v>
      </c>
      <c r="D37" s="47" t="s">
        <v>43</v>
      </c>
      <c r="E37" s="47" t="s">
        <v>43</v>
      </c>
      <c r="F37" s="47" t="s">
        <v>43</v>
      </c>
      <c r="G37" s="47" t="s">
        <v>43</v>
      </c>
      <c r="H37" s="47" t="s">
        <v>43</v>
      </c>
      <c r="I37" s="47" t="s">
        <v>43</v>
      </c>
      <c r="J37" s="47" t="s">
        <v>43</v>
      </c>
      <c r="K37" s="47" t="s">
        <v>43</v>
      </c>
      <c r="L37" s="47" t="s">
        <v>43</v>
      </c>
      <c r="M37" s="47" t="s">
        <v>43</v>
      </c>
      <c r="N37" s="47" t="s">
        <v>43</v>
      </c>
      <c r="O37" s="47" t="s">
        <v>43</v>
      </c>
      <c r="P37" s="47" t="s">
        <v>43</v>
      </c>
      <c r="Q37" s="47" t="s">
        <v>43</v>
      </c>
      <c r="R37" s="47" t="s">
        <v>43</v>
      </c>
      <c r="S37" s="72">
        <f>SUM(D37:R37)</f>
        <v>0</v>
      </c>
    </row>
    <row r="38" spans="1:19" s="41" customFormat="1" ht="18.75" x14ac:dyDescent="0.3">
      <c r="A38" s="90"/>
      <c r="B38" s="95" t="s">
        <v>212</v>
      </c>
      <c r="C38" s="95" t="s">
        <v>211</v>
      </c>
      <c r="D38" s="47" t="s">
        <v>43</v>
      </c>
      <c r="E38" s="47" t="s">
        <v>43</v>
      </c>
      <c r="F38" s="47" t="s">
        <v>43</v>
      </c>
      <c r="G38" s="47" t="s">
        <v>43</v>
      </c>
      <c r="H38" s="47" t="s">
        <v>43</v>
      </c>
      <c r="I38" s="47" t="s">
        <v>43</v>
      </c>
      <c r="J38" s="47" t="s">
        <v>43</v>
      </c>
      <c r="K38" s="47" t="s">
        <v>43</v>
      </c>
      <c r="L38" s="47" t="s">
        <v>43</v>
      </c>
      <c r="M38" s="47" t="s">
        <v>43</v>
      </c>
      <c r="N38" s="47" t="s">
        <v>43</v>
      </c>
      <c r="O38" s="47" t="s">
        <v>43</v>
      </c>
      <c r="P38" s="47" t="s">
        <v>43</v>
      </c>
      <c r="Q38" s="47" t="s">
        <v>43</v>
      </c>
      <c r="R38" s="47" t="s">
        <v>43</v>
      </c>
      <c r="S38" s="72">
        <f>SUM(D38:R38)</f>
        <v>0</v>
      </c>
    </row>
    <row r="39" spans="1:19" s="41" customFormat="1" ht="18.75" x14ac:dyDescent="0.3">
      <c r="A39" s="90"/>
      <c r="B39" s="95" t="s">
        <v>210</v>
      </c>
      <c r="C39" s="95" t="s">
        <v>209</v>
      </c>
      <c r="D39" s="47" t="s">
        <v>43</v>
      </c>
      <c r="E39" s="47" t="s">
        <v>43</v>
      </c>
      <c r="F39" s="47" t="s">
        <v>43</v>
      </c>
      <c r="G39" s="47" t="s">
        <v>43</v>
      </c>
      <c r="H39" s="47" t="s">
        <v>43</v>
      </c>
      <c r="I39" s="47" t="s">
        <v>43</v>
      </c>
      <c r="J39" s="47" t="s">
        <v>43</v>
      </c>
      <c r="K39" s="47" t="s">
        <v>43</v>
      </c>
      <c r="L39" s="47" t="s">
        <v>43</v>
      </c>
      <c r="M39" s="47" t="s">
        <v>43</v>
      </c>
      <c r="N39" s="47" t="s">
        <v>43</v>
      </c>
      <c r="O39" s="47" t="s">
        <v>43</v>
      </c>
      <c r="P39" s="47" t="s">
        <v>43</v>
      </c>
      <c r="Q39" s="47" t="s">
        <v>43</v>
      </c>
      <c r="R39" s="47" t="s">
        <v>43</v>
      </c>
      <c r="S39" s="72">
        <f>SUM(D39:R39)</f>
        <v>0</v>
      </c>
    </row>
    <row r="40" spans="1:19" s="41" customFormat="1" x14ac:dyDescent="0.25">
      <c r="A40" s="94"/>
      <c r="B40" s="95" t="s">
        <v>208</v>
      </c>
      <c r="C40" s="95" t="s">
        <v>207</v>
      </c>
      <c r="D40" s="47" t="s">
        <v>43</v>
      </c>
      <c r="E40" s="47" t="s">
        <v>43</v>
      </c>
      <c r="F40" s="47" t="s">
        <v>43</v>
      </c>
      <c r="G40" s="47" t="s">
        <v>43</v>
      </c>
      <c r="H40" s="47" t="s">
        <v>43</v>
      </c>
      <c r="I40" s="47" t="s">
        <v>43</v>
      </c>
      <c r="J40" s="47" t="s">
        <v>43</v>
      </c>
      <c r="K40" s="47" t="s">
        <v>43</v>
      </c>
      <c r="L40" s="47" t="s">
        <v>43</v>
      </c>
      <c r="M40" s="47" t="s">
        <v>43</v>
      </c>
      <c r="N40" s="47" t="s">
        <v>43</v>
      </c>
      <c r="O40" s="47" t="s">
        <v>43</v>
      </c>
      <c r="P40" s="47" t="s">
        <v>43</v>
      </c>
      <c r="Q40" s="47" t="s">
        <v>43</v>
      </c>
      <c r="R40" s="47" t="s">
        <v>43</v>
      </c>
      <c r="S40" s="72">
        <f>SUM(D40:R40)</f>
        <v>0</v>
      </c>
    </row>
    <row r="41" spans="1:19" s="41" customFormat="1" x14ac:dyDescent="0.25">
      <c r="A41" s="91"/>
      <c r="B41" s="95" t="s">
        <v>206</v>
      </c>
      <c r="C41" s="95" t="s">
        <v>205</v>
      </c>
      <c r="D41" s="47">
        <v>0</v>
      </c>
      <c r="E41" s="47">
        <v>8607</v>
      </c>
      <c r="F41" s="47">
        <v>8607</v>
      </c>
      <c r="G41" s="47">
        <v>15492</v>
      </c>
      <c r="H41" s="47">
        <v>15492</v>
      </c>
      <c r="I41" s="47">
        <v>15492</v>
      </c>
      <c r="J41" s="47">
        <v>15492</v>
      </c>
      <c r="K41" s="47">
        <v>15492</v>
      </c>
      <c r="L41" s="47">
        <v>19366</v>
      </c>
      <c r="M41" s="47">
        <v>19366</v>
      </c>
      <c r="N41" s="47">
        <v>19366</v>
      </c>
      <c r="O41" s="47">
        <v>19366</v>
      </c>
      <c r="P41" s="47">
        <v>0</v>
      </c>
      <c r="Q41" s="47">
        <v>0</v>
      </c>
      <c r="R41" s="47">
        <v>0</v>
      </c>
      <c r="S41" s="72">
        <f>SUM(D41:R41)</f>
        <v>172138</v>
      </c>
    </row>
    <row r="42" spans="1:19" s="41" customFormat="1" ht="18.75" x14ac:dyDescent="0.3">
      <c r="A42" s="90"/>
      <c r="B42" s="95" t="s">
        <v>204</v>
      </c>
      <c r="C42" s="95" t="s">
        <v>203</v>
      </c>
      <c r="D42" s="47" t="s">
        <v>43</v>
      </c>
      <c r="E42" s="47" t="s">
        <v>43</v>
      </c>
      <c r="F42" s="47" t="s">
        <v>43</v>
      </c>
      <c r="G42" s="47" t="s">
        <v>43</v>
      </c>
      <c r="H42" s="47" t="s">
        <v>43</v>
      </c>
      <c r="I42" s="47" t="s">
        <v>43</v>
      </c>
      <c r="J42" s="47" t="s">
        <v>43</v>
      </c>
      <c r="K42" s="47" t="s">
        <v>43</v>
      </c>
      <c r="L42" s="47" t="s">
        <v>43</v>
      </c>
      <c r="M42" s="47" t="s">
        <v>43</v>
      </c>
      <c r="N42" s="47" t="s">
        <v>43</v>
      </c>
      <c r="O42" s="47" t="s">
        <v>43</v>
      </c>
      <c r="P42" s="47" t="s">
        <v>43</v>
      </c>
      <c r="Q42" s="47" t="s">
        <v>43</v>
      </c>
      <c r="R42" s="47" t="s">
        <v>43</v>
      </c>
      <c r="S42" s="72">
        <f>SUM(D42:R42)</f>
        <v>0</v>
      </c>
    </row>
    <row r="43" spans="1:19" s="41" customFormat="1" ht="18.75" x14ac:dyDescent="0.3">
      <c r="A43" s="90"/>
      <c r="B43" s="95" t="s">
        <v>202</v>
      </c>
      <c r="C43" s="95" t="s">
        <v>201</v>
      </c>
      <c r="D43" s="47">
        <v>0</v>
      </c>
      <c r="E43" s="47">
        <v>5445</v>
      </c>
      <c r="F43" s="51">
        <v>25000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72">
        <f>SUM(D43:R43)</f>
        <v>30445</v>
      </c>
    </row>
    <row r="44" spans="1:19" s="41" customFormat="1" ht="18.75" x14ac:dyDescent="0.3">
      <c r="A44" s="90"/>
      <c r="B44" s="95" t="s">
        <v>200</v>
      </c>
      <c r="C44" s="95" t="s">
        <v>199</v>
      </c>
      <c r="D44" s="47"/>
      <c r="E44" s="47">
        <v>9800</v>
      </c>
      <c r="F44" s="47">
        <v>10500</v>
      </c>
      <c r="G44" s="47">
        <v>3500</v>
      </c>
      <c r="H44" s="47">
        <v>3000</v>
      </c>
      <c r="I44" s="47">
        <v>7100</v>
      </c>
      <c r="J44" s="47">
        <v>7100</v>
      </c>
      <c r="K44" s="47">
        <v>7100</v>
      </c>
      <c r="L44" s="47">
        <v>7100</v>
      </c>
      <c r="M44" s="47">
        <v>7100</v>
      </c>
      <c r="N44" s="47">
        <v>7100</v>
      </c>
      <c r="O44" s="47">
        <v>7100</v>
      </c>
      <c r="P44" s="47">
        <v>0</v>
      </c>
      <c r="Q44" s="47">
        <v>0</v>
      </c>
      <c r="R44" s="47">
        <v>0</v>
      </c>
      <c r="S44" s="72">
        <f>SUM(D44:R44)</f>
        <v>76500</v>
      </c>
    </row>
    <row r="45" spans="1:19" s="41" customFormat="1" ht="18.75" x14ac:dyDescent="0.3">
      <c r="A45" s="90"/>
      <c r="B45" s="95" t="s">
        <v>198</v>
      </c>
      <c r="C45" s="95" t="s">
        <v>197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72">
        <f>SUM(D45:R45)</f>
        <v>0</v>
      </c>
    </row>
    <row r="46" spans="1:19" s="41" customFormat="1" ht="18.75" x14ac:dyDescent="0.3">
      <c r="A46" s="90"/>
      <c r="B46" s="95" t="s">
        <v>196</v>
      </c>
      <c r="C46" s="95" t="s">
        <v>195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72">
        <f>SUM(D46:R46)</f>
        <v>0</v>
      </c>
    </row>
    <row r="47" spans="1:19" s="41" customFormat="1" ht="18.75" x14ac:dyDescent="0.3">
      <c r="A47" s="90"/>
      <c r="B47" s="95" t="s">
        <v>194</v>
      </c>
      <c r="C47" s="95" t="s">
        <v>193</v>
      </c>
      <c r="D47" s="47" t="s">
        <v>43</v>
      </c>
      <c r="E47" s="47" t="s">
        <v>43</v>
      </c>
      <c r="F47" s="47" t="s">
        <v>43</v>
      </c>
      <c r="G47" s="47" t="s">
        <v>43</v>
      </c>
      <c r="H47" s="47" t="s">
        <v>43</v>
      </c>
      <c r="I47" s="47" t="s">
        <v>43</v>
      </c>
      <c r="J47" s="47" t="s">
        <v>43</v>
      </c>
      <c r="K47" s="47" t="s">
        <v>43</v>
      </c>
      <c r="L47" s="47" t="s">
        <v>43</v>
      </c>
      <c r="M47" s="47" t="s">
        <v>43</v>
      </c>
      <c r="N47" s="47" t="s">
        <v>43</v>
      </c>
      <c r="O47" s="47" t="s">
        <v>43</v>
      </c>
      <c r="P47" s="47" t="s">
        <v>43</v>
      </c>
      <c r="Q47" s="47" t="s">
        <v>43</v>
      </c>
      <c r="R47" s="47" t="s">
        <v>43</v>
      </c>
      <c r="S47" s="72">
        <f>SUM(D47:R47)</f>
        <v>0</v>
      </c>
    </row>
    <row r="48" spans="1:19" s="41" customFormat="1" ht="18.75" x14ac:dyDescent="0.3">
      <c r="A48" s="90"/>
      <c r="B48" s="95" t="s">
        <v>192</v>
      </c>
      <c r="C48" s="95" t="s">
        <v>191</v>
      </c>
      <c r="D48" s="47" t="s">
        <v>43</v>
      </c>
      <c r="E48" s="47" t="s">
        <v>43</v>
      </c>
      <c r="F48" s="47" t="s">
        <v>43</v>
      </c>
      <c r="G48" s="47" t="s">
        <v>43</v>
      </c>
      <c r="H48" s="47" t="s">
        <v>43</v>
      </c>
      <c r="I48" s="47" t="s">
        <v>43</v>
      </c>
      <c r="J48" s="47" t="s">
        <v>43</v>
      </c>
      <c r="K48" s="47" t="s">
        <v>43</v>
      </c>
      <c r="L48" s="47" t="s">
        <v>43</v>
      </c>
      <c r="M48" s="47" t="s">
        <v>43</v>
      </c>
      <c r="N48" s="47" t="s">
        <v>43</v>
      </c>
      <c r="O48" s="47" t="s">
        <v>43</v>
      </c>
      <c r="P48" s="47" t="s">
        <v>43</v>
      </c>
      <c r="Q48" s="47" t="s">
        <v>43</v>
      </c>
      <c r="R48" s="47" t="s">
        <v>43</v>
      </c>
      <c r="S48" s="72">
        <f>SUM(D48:R48)</f>
        <v>0</v>
      </c>
    </row>
    <row r="49" spans="1:21" s="41" customFormat="1" ht="18.75" x14ac:dyDescent="0.3">
      <c r="A49" s="90"/>
      <c r="B49" s="95" t="s">
        <v>190</v>
      </c>
      <c r="C49" s="95" t="s">
        <v>189</v>
      </c>
      <c r="D49" s="47" t="s">
        <v>43</v>
      </c>
      <c r="E49" s="47" t="s">
        <v>43</v>
      </c>
      <c r="F49" s="47" t="s">
        <v>43</v>
      </c>
      <c r="G49" s="47" t="s">
        <v>43</v>
      </c>
      <c r="H49" s="47" t="s">
        <v>43</v>
      </c>
      <c r="I49" s="47" t="s">
        <v>43</v>
      </c>
      <c r="J49" s="47" t="s">
        <v>43</v>
      </c>
      <c r="K49" s="47" t="s">
        <v>43</v>
      </c>
      <c r="L49" s="47" t="s">
        <v>43</v>
      </c>
      <c r="M49" s="47" t="s">
        <v>43</v>
      </c>
      <c r="N49" s="47" t="s">
        <v>43</v>
      </c>
      <c r="O49" s="47" t="s">
        <v>43</v>
      </c>
      <c r="P49" s="47" t="s">
        <v>43</v>
      </c>
      <c r="Q49" s="47" t="s">
        <v>43</v>
      </c>
      <c r="R49" s="47" t="s">
        <v>43</v>
      </c>
      <c r="S49" s="72">
        <f>SUM(D49:R49)</f>
        <v>0</v>
      </c>
    </row>
    <row r="50" spans="1:21" s="41" customFormat="1" ht="18.75" x14ac:dyDescent="0.3">
      <c r="A50" s="90"/>
      <c r="B50" s="92"/>
      <c r="C50" s="44" t="s">
        <v>50</v>
      </c>
      <c r="D50" s="67">
        <f>SUM(D37:D49)</f>
        <v>0</v>
      </c>
      <c r="E50" s="67">
        <f>SUM(E37:E49)</f>
        <v>23852</v>
      </c>
      <c r="F50" s="67">
        <f>SUM(F37:F49)</f>
        <v>44107</v>
      </c>
      <c r="G50" s="67">
        <f>SUM(G37:G49)</f>
        <v>18992</v>
      </c>
      <c r="H50" s="67">
        <f>SUM(H37:H49)</f>
        <v>18492</v>
      </c>
      <c r="I50" s="67">
        <f>SUM(I37:I49)</f>
        <v>22592</v>
      </c>
      <c r="J50" s="67">
        <f>SUM(J37:J49)</f>
        <v>22592</v>
      </c>
      <c r="K50" s="67">
        <f>SUM(K37:K49)</f>
        <v>22592</v>
      </c>
      <c r="L50" s="67">
        <f>SUM(L37:L49)</f>
        <v>26466</v>
      </c>
      <c r="M50" s="67">
        <f>SUM(M37:M49)</f>
        <v>26466</v>
      </c>
      <c r="N50" s="67">
        <f>SUM(N37:N49)</f>
        <v>26466</v>
      </c>
      <c r="O50" s="67">
        <f>SUM(O37:O49)</f>
        <v>26466</v>
      </c>
      <c r="P50" s="67">
        <f>SUM(P37:P49)</f>
        <v>0</v>
      </c>
      <c r="Q50" s="67">
        <f>SUM(Q37:Q49)</f>
        <v>0</v>
      </c>
      <c r="R50" s="67">
        <f>SUM(R37:R49)</f>
        <v>0</v>
      </c>
      <c r="S50" s="72">
        <f>SUM(D50:R50)</f>
        <v>279083</v>
      </c>
    </row>
    <row r="51" spans="1:21" s="41" customFormat="1" ht="18.75" x14ac:dyDescent="0.3">
      <c r="A51" s="90"/>
      <c r="B51" s="94" t="s">
        <v>188</v>
      </c>
      <c r="C51" s="91"/>
      <c r="D51" s="93">
        <f>SUM(D50,D34,D23)</f>
        <v>87309</v>
      </c>
      <c r="E51" s="93">
        <f>SUM(E50,E34,E23)</f>
        <v>76377</v>
      </c>
      <c r="F51" s="93">
        <f>SUM(F50,F34,F23)</f>
        <v>236466</v>
      </c>
      <c r="G51" s="93">
        <f>SUM(G50,G34,G23)</f>
        <v>373585</v>
      </c>
      <c r="H51" s="93">
        <f>SUM(H50,H34,H23)</f>
        <v>272386</v>
      </c>
      <c r="I51" s="93">
        <f>SUM(I50,I34,I23)</f>
        <v>467870.5</v>
      </c>
      <c r="J51" s="93">
        <f>SUM(J50,J34,J23)</f>
        <v>449063.75</v>
      </c>
      <c r="K51" s="93">
        <f>SUM(K50,K34,K23)</f>
        <v>252411.75</v>
      </c>
      <c r="L51" s="93">
        <f>SUM(L50,L34,L23)</f>
        <v>302252</v>
      </c>
      <c r="M51" s="93">
        <f>SUM(M50,M34,M23)</f>
        <v>473511</v>
      </c>
      <c r="N51" s="93">
        <f>SUM(N50,N34,N23)</f>
        <v>275397</v>
      </c>
      <c r="O51" s="93">
        <f>SUM(O50,O34,O23)</f>
        <v>286412.5</v>
      </c>
      <c r="P51" s="93">
        <f>SUM(P50,P34,P23)</f>
        <v>434945.5</v>
      </c>
      <c r="Q51" s="93">
        <f>SUM(Q50,Q34,Q23)</f>
        <v>0</v>
      </c>
      <c r="R51" s="93">
        <f>SUM(R50,R34,R23)</f>
        <v>0</v>
      </c>
      <c r="S51" s="62">
        <f>SUM(D51:R51)</f>
        <v>3987987</v>
      </c>
    </row>
    <row r="52" spans="1:21" s="41" customFormat="1" ht="18.75" x14ac:dyDescent="0.3">
      <c r="A52" s="90"/>
      <c r="B52" s="92"/>
      <c r="C52" s="9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1" s="41" customFormat="1" ht="18.75" x14ac:dyDescent="0.3">
      <c r="A53" s="90" t="s">
        <v>187</v>
      </c>
      <c r="B53" s="89"/>
      <c r="C53" s="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21" s="1" customFormat="1" x14ac:dyDescent="0.25">
      <c r="B54" s="44" t="s">
        <v>186</v>
      </c>
      <c r="C54" s="59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21" s="1" customFormat="1" x14ac:dyDescent="0.25">
      <c r="A55" s="27"/>
      <c r="B55" s="82" t="s">
        <v>185</v>
      </c>
      <c r="C55" s="82" t="s">
        <v>184</v>
      </c>
      <c r="D55" s="47">
        <v>86821</v>
      </c>
      <c r="E55" s="47">
        <v>94013</v>
      </c>
      <c r="F55" s="47">
        <v>117867.08</v>
      </c>
      <c r="G55" s="47">
        <v>117867.08</v>
      </c>
      <c r="H55" s="47">
        <v>117867.08</v>
      </c>
      <c r="I55" s="47">
        <v>117867.08</v>
      </c>
      <c r="J55" s="47">
        <v>117867.08</v>
      </c>
      <c r="K55" s="47">
        <v>117867.08</v>
      </c>
      <c r="L55" s="47">
        <v>117867.08</v>
      </c>
      <c r="M55" s="47">
        <v>117867.08</v>
      </c>
      <c r="N55" s="47">
        <v>117867.08</v>
      </c>
      <c r="O55" s="47">
        <v>117867.08</v>
      </c>
      <c r="P55" s="70"/>
      <c r="Q55" s="70"/>
      <c r="R55" s="70"/>
      <c r="S55" s="72">
        <f>SUM(D55:R55)</f>
        <v>1359504.8</v>
      </c>
      <c r="U55" s="87">
        <v>1414405</v>
      </c>
    </row>
    <row r="56" spans="1:21" s="1" customFormat="1" x14ac:dyDescent="0.25">
      <c r="A56" s="27"/>
      <c r="B56" s="82" t="s">
        <v>183</v>
      </c>
      <c r="C56" s="82" t="s">
        <v>182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70"/>
      <c r="Q56" s="70"/>
      <c r="R56" s="70"/>
      <c r="S56" s="72">
        <f>SUM(D56:R56)</f>
        <v>0</v>
      </c>
    </row>
    <row r="57" spans="1:21" s="1" customFormat="1" x14ac:dyDescent="0.25">
      <c r="A57" s="27"/>
      <c r="B57" s="82" t="s">
        <v>181</v>
      </c>
      <c r="C57" s="82" t="s">
        <v>180</v>
      </c>
      <c r="D57" s="47">
        <v>0</v>
      </c>
      <c r="E57" s="47">
        <v>426</v>
      </c>
      <c r="F57" s="47">
        <v>3060</v>
      </c>
      <c r="G57" s="47">
        <v>3060</v>
      </c>
      <c r="H57" s="47">
        <v>3060</v>
      </c>
      <c r="I57" s="47">
        <v>3060</v>
      </c>
      <c r="J57" s="47">
        <v>3060</v>
      </c>
      <c r="K57" s="47">
        <v>3060</v>
      </c>
      <c r="L57" s="47">
        <v>3060</v>
      </c>
      <c r="M57" s="47">
        <v>3060</v>
      </c>
      <c r="N57" s="47">
        <v>3060</v>
      </c>
      <c r="O57" s="47">
        <v>2634</v>
      </c>
      <c r="P57" s="70"/>
      <c r="Q57" s="70"/>
      <c r="R57" s="70"/>
      <c r="S57" s="72">
        <f>SUM(D57:R57)</f>
        <v>30600</v>
      </c>
    </row>
    <row r="58" spans="1:21" s="1" customFormat="1" x14ac:dyDescent="0.25">
      <c r="A58" s="27"/>
      <c r="B58" s="82" t="s">
        <v>179</v>
      </c>
      <c r="C58" s="82" t="s">
        <v>178</v>
      </c>
      <c r="D58" s="47" t="s">
        <v>43</v>
      </c>
      <c r="E58" s="47" t="s">
        <v>43</v>
      </c>
      <c r="F58" s="47" t="s">
        <v>43</v>
      </c>
      <c r="G58" s="47" t="s">
        <v>43</v>
      </c>
      <c r="H58" s="47" t="s">
        <v>43</v>
      </c>
      <c r="I58" s="47" t="s">
        <v>43</v>
      </c>
      <c r="J58" s="47" t="s">
        <v>43</v>
      </c>
      <c r="K58" s="47" t="s">
        <v>43</v>
      </c>
      <c r="L58" s="47" t="s">
        <v>43</v>
      </c>
      <c r="M58" s="47" t="s">
        <v>43</v>
      </c>
      <c r="N58" s="47" t="s">
        <v>43</v>
      </c>
      <c r="O58" s="47" t="s">
        <v>43</v>
      </c>
      <c r="P58" s="70"/>
      <c r="Q58" s="70"/>
      <c r="R58" s="70"/>
      <c r="S58" s="72">
        <f>SUM(D58:R58)</f>
        <v>0</v>
      </c>
    </row>
    <row r="59" spans="1:21" s="1" customFormat="1" x14ac:dyDescent="0.25">
      <c r="A59" s="27"/>
      <c r="B59" s="82" t="s">
        <v>177</v>
      </c>
      <c r="C59" s="82" t="s">
        <v>176</v>
      </c>
      <c r="D59" s="47">
        <v>12419</v>
      </c>
      <c r="E59" s="47">
        <v>18336</v>
      </c>
      <c r="F59" s="47">
        <v>12368.66</v>
      </c>
      <c r="G59" s="47">
        <v>12368.66</v>
      </c>
      <c r="H59" s="47">
        <v>12368.66</v>
      </c>
      <c r="I59" s="47">
        <v>12368.66</v>
      </c>
      <c r="J59" s="47">
        <v>12368.66</v>
      </c>
      <c r="K59" s="47">
        <v>12368.66</v>
      </c>
      <c r="L59" s="47">
        <v>12368.66</v>
      </c>
      <c r="M59" s="47">
        <v>12368.66</v>
      </c>
      <c r="N59" s="47">
        <v>12368.66</v>
      </c>
      <c r="O59" s="47">
        <v>12368.66</v>
      </c>
      <c r="P59" s="70"/>
      <c r="Q59" s="70"/>
      <c r="R59" s="70"/>
      <c r="S59" s="72">
        <f>SUM(D59:R59)</f>
        <v>154441.60000000003</v>
      </c>
      <c r="U59" s="86">
        <v>148428</v>
      </c>
    </row>
    <row r="60" spans="1:21" s="1" customFormat="1" x14ac:dyDescent="0.25">
      <c r="A60" s="27"/>
      <c r="B60" s="82" t="s">
        <v>175</v>
      </c>
      <c r="C60" s="82" t="s">
        <v>174</v>
      </c>
      <c r="D60" s="47" t="s">
        <v>43</v>
      </c>
      <c r="E60" s="47"/>
      <c r="F60" s="47" t="s">
        <v>43</v>
      </c>
      <c r="G60" s="47" t="s">
        <v>43</v>
      </c>
      <c r="H60" s="47" t="s">
        <v>43</v>
      </c>
      <c r="I60" s="47" t="s">
        <v>43</v>
      </c>
      <c r="J60" s="47" t="s">
        <v>43</v>
      </c>
      <c r="K60" s="47" t="s">
        <v>43</v>
      </c>
      <c r="L60" s="47" t="s">
        <v>43</v>
      </c>
      <c r="M60" s="47" t="s">
        <v>43</v>
      </c>
      <c r="N60" s="47" t="s">
        <v>43</v>
      </c>
      <c r="O60" s="47" t="s">
        <v>43</v>
      </c>
      <c r="P60" s="70"/>
      <c r="Q60" s="70"/>
      <c r="R60" s="70"/>
      <c r="S60" s="72">
        <f>SUM(D60:R60)</f>
        <v>0</v>
      </c>
    </row>
    <row r="61" spans="1:21" s="1" customFormat="1" x14ac:dyDescent="0.25">
      <c r="A61" s="27"/>
      <c r="B61" s="82" t="s">
        <v>173</v>
      </c>
      <c r="C61" s="82" t="s">
        <v>172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70"/>
      <c r="Q61" s="70"/>
      <c r="R61" s="70"/>
      <c r="S61" s="72">
        <f>SUM(D61:R61)</f>
        <v>0</v>
      </c>
    </row>
    <row r="62" spans="1:21" s="1" customFormat="1" x14ac:dyDescent="0.25">
      <c r="A62" s="27"/>
      <c r="B62" s="82" t="s">
        <v>171</v>
      </c>
      <c r="C62" s="82" t="s">
        <v>170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70"/>
      <c r="Q62" s="70"/>
      <c r="R62" s="70"/>
      <c r="S62" s="72">
        <f>SUM(D62:R62)</f>
        <v>0</v>
      </c>
    </row>
    <row r="63" spans="1:21" s="1" customFormat="1" x14ac:dyDescent="0.25">
      <c r="A63" s="27"/>
      <c r="B63" s="27" t="s">
        <v>169</v>
      </c>
      <c r="C63" s="44" t="s">
        <v>50</v>
      </c>
      <c r="D63" s="63">
        <f>IF(SUM(D54:D62)&gt;0,SUM(D54:D62),"")</f>
        <v>99240</v>
      </c>
      <c r="E63" s="63">
        <f>IF(SUM(E54:E62)&gt;0,SUM(E54:E62),"")</f>
        <v>112775</v>
      </c>
      <c r="F63" s="63">
        <f>IF(SUM(F54:F62)&gt;0,SUM(F54:F62),"")</f>
        <v>133295.74</v>
      </c>
      <c r="G63" s="63">
        <f>IF(SUM(G54:G62)&gt;0,SUM(G54:G62),"")</f>
        <v>133295.74</v>
      </c>
      <c r="H63" s="63">
        <f>IF(SUM(H54:H62)&gt;0,SUM(H54:H62),"")</f>
        <v>133295.74</v>
      </c>
      <c r="I63" s="63">
        <f>IF(SUM(I54:I62)&gt;0,SUM(I54:I62),"")</f>
        <v>133295.74</v>
      </c>
      <c r="J63" s="63">
        <f>IF(SUM(J54:J62)&gt;0,SUM(J54:J62),"")</f>
        <v>133295.74</v>
      </c>
      <c r="K63" s="63">
        <f>IF(SUM(K54:K62)&gt;0,SUM(K54:K62),"")</f>
        <v>133295.74</v>
      </c>
      <c r="L63" s="63">
        <f>IF(SUM(L54:L62)&gt;0,SUM(L54:L62),"")</f>
        <v>133295.74</v>
      </c>
      <c r="M63" s="63">
        <f>IF(SUM(M54:M62)&gt;0,SUM(M54:M62),"")</f>
        <v>133295.74</v>
      </c>
      <c r="N63" s="63">
        <f>IF(SUM(N54:N62)&gt;0,SUM(N54:N62),"")</f>
        <v>133295.74</v>
      </c>
      <c r="O63" s="63">
        <f>IF(SUM(O54:O62)&gt;0,SUM(O54:O62),"")</f>
        <v>132869.74</v>
      </c>
      <c r="P63" s="85"/>
      <c r="Q63" s="85"/>
      <c r="R63" s="85"/>
      <c r="S63" s="72">
        <f>SUM(S55:S62)</f>
        <v>1544546.4000000001</v>
      </c>
    </row>
    <row r="64" spans="1:21" s="41" customFormat="1" x14ac:dyDescent="0.25">
      <c r="A64" s="27"/>
      <c r="B64" s="3"/>
      <c r="C64" s="59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1:21" s="41" customFormat="1" x14ac:dyDescent="0.25">
      <c r="B65" s="79" t="s">
        <v>168</v>
      </c>
      <c r="C65" s="59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21" s="41" customFormat="1" x14ac:dyDescent="0.25">
      <c r="A66" s="27"/>
      <c r="B66" s="82" t="s">
        <v>167</v>
      </c>
      <c r="C66" s="82" t="s">
        <v>166</v>
      </c>
      <c r="D66" s="47">
        <v>175</v>
      </c>
      <c r="E66" s="47">
        <v>1427</v>
      </c>
      <c r="F66" s="47">
        <v>7606.5</v>
      </c>
      <c r="G66" s="47">
        <v>7606.5</v>
      </c>
      <c r="H66" s="47">
        <v>7606.5</v>
      </c>
      <c r="I66" s="47">
        <v>7606.5</v>
      </c>
      <c r="J66" s="47">
        <v>7606.5</v>
      </c>
      <c r="K66" s="47">
        <v>7606.5</v>
      </c>
      <c r="L66" s="47">
        <v>7606.5</v>
      </c>
      <c r="M66" s="47">
        <v>7606.5</v>
      </c>
      <c r="N66" s="47">
        <v>7606.5</v>
      </c>
      <c r="O66" s="47">
        <v>7606.5</v>
      </c>
      <c r="P66" s="70"/>
      <c r="Q66" s="70"/>
      <c r="R66" s="70"/>
      <c r="S66" s="72">
        <f>SUM(D66:R66)</f>
        <v>77667</v>
      </c>
    </row>
    <row r="67" spans="1:21" s="41" customFormat="1" x14ac:dyDescent="0.25">
      <c r="A67" s="27"/>
      <c r="B67" s="82" t="s">
        <v>165</v>
      </c>
      <c r="C67" s="82" t="s">
        <v>164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70"/>
      <c r="Q67" s="70"/>
      <c r="R67" s="70"/>
      <c r="S67" s="72">
        <f>SUM(D67:R67)</f>
        <v>0</v>
      </c>
    </row>
    <row r="68" spans="1:21" s="41" customFormat="1" x14ac:dyDescent="0.25">
      <c r="A68" s="27"/>
      <c r="B68" s="82" t="s">
        <v>163</v>
      </c>
      <c r="C68" s="82" t="s">
        <v>162</v>
      </c>
      <c r="D68" s="47">
        <v>876</v>
      </c>
      <c r="E68" s="47">
        <v>275</v>
      </c>
      <c r="F68" s="47">
        <v>10184.5</v>
      </c>
      <c r="G68" s="47">
        <v>10184.5</v>
      </c>
      <c r="H68" s="47">
        <v>10184.5</v>
      </c>
      <c r="I68" s="47">
        <v>10184.5</v>
      </c>
      <c r="J68" s="47">
        <v>10184.5</v>
      </c>
      <c r="K68" s="47">
        <v>10184.5</v>
      </c>
      <c r="L68" s="47">
        <v>10184.5</v>
      </c>
      <c r="M68" s="47">
        <v>10184.5</v>
      </c>
      <c r="N68" s="47">
        <v>10184.5</v>
      </c>
      <c r="O68" s="47">
        <v>10184.5</v>
      </c>
      <c r="P68" s="70"/>
      <c r="Q68" s="70"/>
      <c r="R68" s="70"/>
      <c r="S68" s="72">
        <f>SUM(D68:R68)</f>
        <v>102996</v>
      </c>
    </row>
    <row r="69" spans="1:21" s="41" customFormat="1" x14ac:dyDescent="0.25">
      <c r="A69" s="27"/>
      <c r="B69" s="82" t="s">
        <v>161</v>
      </c>
      <c r="C69" s="82" t="s">
        <v>160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70"/>
      <c r="Q69" s="70"/>
      <c r="R69" s="70"/>
      <c r="S69" s="72">
        <f>SUM(D69:R69)</f>
        <v>0</v>
      </c>
    </row>
    <row r="70" spans="1:21" s="41" customFormat="1" x14ac:dyDescent="0.25">
      <c r="A70" s="27"/>
      <c r="B70" s="82" t="s">
        <v>159</v>
      </c>
      <c r="C70" s="82" t="s">
        <v>158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70"/>
      <c r="Q70" s="70"/>
      <c r="R70" s="70"/>
      <c r="S70" s="72">
        <f>SUM(D70:R70)</f>
        <v>0</v>
      </c>
    </row>
    <row r="71" spans="1:21" s="41" customFormat="1" x14ac:dyDescent="0.25">
      <c r="A71" s="27"/>
      <c r="B71" s="82" t="s">
        <v>157</v>
      </c>
      <c r="C71" s="82" t="s">
        <v>156</v>
      </c>
      <c r="D71" s="47">
        <v>6109</v>
      </c>
      <c r="E71" s="47">
        <v>4794</v>
      </c>
      <c r="F71" s="47">
        <v>9512.7000000000007</v>
      </c>
      <c r="G71" s="47">
        <v>9512.7000000000007</v>
      </c>
      <c r="H71" s="47">
        <v>9512.7000000000007</v>
      </c>
      <c r="I71" s="47">
        <v>9512.7000000000007</v>
      </c>
      <c r="J71" s="47">
        <v>9512.7000000000007</v>
      </c>
      <c r="K71" s="47">
        <v>9512.7000000000007</v>
      </c>
      <c r="L71" s="47">
        <v>9512.7000000000007</v>
      </c>
      <c r="M71" s="47">
        <v>9512.7000000000007</v>
      </c>
      <c r="N71" s="47">
        <v>9512.7000000000007</v>
      </c>
      <c r="O71" s="47">
        <v>9512.7000000000007</v>
      </c>
      <c r="P71" s="70"/>
      <c r="Q71" s="70"/>
      <c r="R71" s="70"/>
      <c r="S71" s="72">
        <f>SUM(D71:R71)</f>
        <v>106029.99999999999</v>
      </c>
      <c r="U71" s="41">
        <v>106030</v>
      </c>
    </row>
    <row r="72" spans="1:21" s="41" customFormat="1" x14ac:dyDescent="0.25">
      <c r="A72" s="27"/>
      <c r="B72" s="82" t="s">
        <v>155</v>
      </c>
      <c r="C72" s="82" t="s">
        <v>154</v>
      </c>
      <c r="D72" s="47" t="s">
        <v>43</v>
      </c>
      <c r="E72" s="47" t="s">
        <v>43</v>
      </c>
      <c r="F72" s="47" t="s">
        <v>43</v>
      </c>
      <c r="G72" s="47" t="s">
        <v>43</v>
      </c>
      <c r="H72" s="47" t="s">
        <v>43</v>
      </c>
      <c r="I72" s="47" t="s">
        <v>43</v>
      </c>
      <c r="J72" s="47" t="s">
        <v>43</v>
      </c>
      <c r="K72" s="47" t="s">
        <v>43</v>
      </c>
      <c r="L72" s="47" t="s">
        <v>43</v>
      </c>
      <c r="M72" s="47" t="s">
        <v>43</v>
      </c>
      <c r="N72" s="47" t="s">
        <v>43</v>
      </c>
      <c r="O72" s="47" t="s">
        <v>43</v>
      </c>
      <c r="P72" s="70"/>
      <c r="Q72" s="70"/>
      <c r="R72" s="70"/>
      <c r="S72" s="72">
        <f>SUM(D72:R72)</f>
        <v>0</v>
      </c>
    </row>
    <row r="73" spans="1:21" s="41" customFormat="1" x14ac:dyDescent="0.25">
      <c r="A73" s="27"/>
      <c r="B73" s="82" t="s">
        <v>153</v>
      </c>
      <c r="C73" s="82" t="s">
        <v>152</v>
      </c>
      <c r="D73" s="47">
        <v>178</v>
      </c>
      <c r="E73" s="47">
        <v>520</v>
      </c>
      <c r="F73" s="47">
        <v>5771</v>
      </c>
      <c r="G73" s="47">
        <v>5771</v>
      </c>
      <c r="H73" s="47">
        <v>5771</v>
      </c>
      <c r="I73" s="47">
        <v>5771</v>
      </c>
      <c r="J73" s="47">
        <v>5771</v>
      </c>
      <c r="K73" s="47">
        <v>5771</v>
      </c>
      <c r="L73" s="47">
        <v>5771</v>
      </c>
      <c r="M73" s="47">
        <v>5771</v>
      </c>
      <c r="N73" s="47">
        <v>5771</v>
      </c>
      <c r="O73" s="47">
        <v>5771</v>
      </c>
      <c r="P73" s="70"/>
      <c r="Q73" s="70"/>
      <c r="R73" s="70"/>
      <c r="S73" s="72">
        <f>SUM(D73:R73)</f>
        <v>58408</v>
      </c>
    </row>
    <row r="74" spans="1:21" s="41" customFormat="1" x14ac:dyDescent="0.25">
      <c r="A74" s="27"/>
      <c r="B74" s="82" t="s">
        <v>151</v>
      </c>
      <c r="C74" s="82" t="s">
        <v>150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70"/>
      <c r="Q74" s="70"/>
      <c r="R74" s="70"/>
      <c r="S74" s="72">
        <f>SUM(D74:R74)</f>
        <v>0</v>
      </c>
    </row>
    <row r="75" spans="1:21" s="41" customFormat="1" x14ac:dyDescent="0.25">
      <c r="A75" s="27"/>
      <c r="B75" s="82" t="s">
        <v>149</v>
      </c>
      <c r="C75" s="82" t="s">
        <v>148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70"/>
      <c r="Q75" s="70"/>
      <c r="R75" s="70"/>
      <c r="S75" s="72">
        <f>SUM(D75:R75)</f>
        <v>0</v>
      </c>
    </row>
    <row r="76" spans="1:21" s="41" customFormat="1" x14ac:dyDescent="0.25">
      <c r="A76" s="27"/>
      <c r="B76" s="81" t="s">
        <v>147</v>
      </c>
      <c r="C76" s="44" t="s">
        <v>50</v>
      </c>
      <c r="D76" s="63">
        <f>IF(SUM(D65:D75)&gt;0,SUM(D65:D75),"")</f>
        <v>7338</v>
      </c>
      <c r="E76" s="63">
        <f>IF(SUM(E65:E75)&gt;0,SUM(E65:E75),"")</f>
        <v>7016</v>
      </c>
      <c r="F76" s="63">
        <f>IF(SUM(F65:F75)&gt;0,SUM(F65:F75),"")</f>
        <v>33074.699999999997</v>
      </c>
      <c r="G76" s="63">
        <f>IF(SUM(G65:G75)&gt;0,SUM(G65:G75),"")</f>
        <v>33074.699999999997</v>
      </c>
      <c r="H76" s="63">
        <f>IF(SUM(H65:H75)&gt;0,SUM(H65:H75),"")</f>
        <v>33074.699999999997</v>
      </c>
      <c r="I76" s="63">
        <f>IF(SUM(I65:I75)&gt;0,SUM(I65:I75),"")</f>
        <v>33074.699999999997</v>
      </c>
      <c r="J76" s="63">
        <f>IF(SUM(J65:J75)&gt;0,SUM(J65:J75),"")</f>
        <v>33074.699999999997</v>
      </c>
      <c r="K76" s="63">
        <f>IF(SUM(K65:K75)&gt;0,SUM(K65:K75),"")</f>
        <v>33074.699999999997</v>
      </c>
      <c r="L76" s="63">
        <f>IF(SUM(L65:L75)&gt;0,SUM(L65:L75),"")</f>
        <v>33074.699999999997</v>
      </c>
      <c r="M76" s="63">
        <f>IF(SUM(M65:M75)&gt;0,SUM(M65:M75),"")</f>
        <v>33074.699999999997</v>
      </c>
      <c r="N76" s="63">
        <f>IF(SUM(N65:N75)&gt;0,SUM(N65:N75),"")</f>
        <v>33074.699999999997</v>
      </c>
      <c r="O76" s="63">
        <f>IF(SUM(O65:O75)&gt;0,SUM(O65:O75),"")</f>
        <v>33074.699999999997</v>
      </c>
      <c r="P76" s="80"/>
      <c r="Q76" s="80"/>
      <c r="R76" s="80"/>
      <c r="S76" s="72">
        <f>SUM(S66:S75)</f>
        <v>345101</v>
      </c>
    </row>
    <row r="77" spans="1:21" s="41" customFormat="1" x14ac:dyDescent="0.25">
      <c r="A77" s="27"/>
      <c r="B77" s="3"/>
      <c r="C77" s="59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21" s="41" customFormat="1" x14ac:dyDescent="0.25">
      <c r="B78" s="44" t="s">
        <v>146</v>
      </c>
      <c r="C78" s="59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21" s="41" customFormat="1" x14ac:dyDescent="0.25">
      <c r="A79" s="27"/>
      <c r="B79" s="82" t="s">
        <v>145</v>
      </c>
      <c r="C79" s="82" t="s">
        <v>144</v>
      </c>
      <c r="D79" s="47">
        <v>14439</v>
      </c>
      <c r="E79" s="47">
        <v>16438</v>
      </c>
      <c r="F79" s="47">
        <v>20132</v>
      </c>
      <c r="G79" s="47">
        <v>20132</v>
      </c>
      <c r="H79" s="47">
        <v>20132</v>
      </c>
      <c r="I79" s="47">
        <v>20132</v>
      </c>
      <c r="J79" s="47">
        <v>20132</v>
      </c>
      <c r="K79" s="47">
        <v>20132</v>
      </c>
      <c r="L79" s="47">
        <v>20132</v>
      </c>
      <c r="M79" s="47">
        <v>20132</v>
      </c>
      <c r="N79" s="47">
        <v>20132</v>
      </c>
      <c r="O79" s="47">
        <v>20134</v>
      </c>
      <c r="P79" s="70"/>
      <c r="Q79" s="70"/>
      <c r="R79" s="70"/>
      <c r="S79" s="72">
        <f>SUM(D79:R79)</f>
        <v>232199</v>
      </c>
    </row>
    <row r="80" spans="1:21" s="41" customFormat="1" x14ac:dyDescent="0.25">
      <c r="A80" s="27"/>
      <c r="B80" s="82" t="s">
        <v>143</v>
      </c>
      <c r="C80" s="82" t="s">
        <v>142</v>
      </c>
      <c r="D80" s="47">
        <v>2481</v>
      </c>
      <c r="E80" s="47">
        <v>2723</v>
      </c>
      <c r="F80" s="47">
        <v>6784</v>
      </c>
      <c r="G80" s="47">
        <v>6784</v>
      </c>
      <c r="H80" s="47">
        <v>6784</v>
      </c>
      <c r="I80" s="47">
        <v>6784</v>
      </c>
      <c r="J80" s="47">
        <v>6784</v>
      </c>
      <c r="K80" s="47">
        <v>6784</v>
      </c>
      <c r="L80" s="47">
        <v>6784</v>
      </c>
      <c r="M80" s="47">
        <v>6784</v>
      </c>
      <c r="N80" s="47">
        <v>6784</v>
      </c>
      <c r="O80" s="47">
        <v>6784</v>
      </c>
      <c r="P80" s="70"/>
      <c r="Q80" s="70"/>
      <c r="R80" s="70"/>
      <c r="S80" s="72">
        <f>SUM(D80:R80)</f>
        <v>73044</v>
      </c>
    </row>
    <row r="81" spans="1:19" s="41" customFormat="1" x14ac:dyDescent="0.25">
      <c r="A81" s="27"/>
      <c r="B81" s="82" t="s">
        <v>141</v>
      </c>
      <c r="C81" s="82" t="s">
        <v>140</v>
      </c>
      <c r="D81" s="47">
        <v>1070</v>
      </c>
      <c r="E81" s="47">
        <v>1128</v>
      </c>
      <c r="F81" s="47">
        <v>2686</v>
      </c>
      <c r="G81" s="47">
        <v>2686</v>
      </c>
      <c r="H81" s="47">
        <v>2686</v>
      </c>
      <c r="I81" s="47">
        <v>2686</v>
      </c>
      <c r="J81" s="47">
        <v>2686</v>
      </c>
      <c r="K81" s="47">
        <v>2686</v>
      </c>
      <c r="L81" s="47">
        <v>2686</v>
      </c>
      <c r="M81" s="47">
        <v>2686</v>
      </c>
      <c r="N81" s="47">
        <v>2686</v>
      </c>
      <c r="O81" s="47">
        <v>2427</v>
      </c>
      <c r="P81" s="70"/>
      <c r="Q81" s="70"/>
      <c r="R81" s="70"/>
      <c r="S81" s="72">
        <f>SUM(D81:R81)</f>
        <v>28799</v>
      </c>
    </row>
    <row r="82" spans="1:19" s="41" customFormat="1" x14ac:dyDescent="0.25">
      <c r="A82" s="27"/>
      <c r="B82" s="82" t="s">
        <v>139</v>
      </c>
      <c r="C82" s="82" t="s">
        <v>138</v>
      </c>
      <c r="D82" s="47">
        <v>1486</v>
      </c>
      <c r="E82" s="47">
        <v>1678</v>
      </c>
      <c r="F82" s="47">
        <v>2401</v>
      </c>
      <c r="G82" s="47">
        <v>2401</v>
      </c>
      <c r="H82" s="47">
        <v>2401</v>
      </c>
      <c r="I82" s="47">
        <v>2401</v>
      </c>
      <c r="J82" s="47">
        <v>2401</v>
      </c>
      <c r="K82" s="47">
        <v>2401</v>
      </c>
      <c r="L82" s="47">
        <v>2401</v>
      </c>
      <c r="M82" s="47">
        <v>2401</v>
      </c>
      <c r="N82" s="47">
        <v>2401</v>
      </c>
      <c r="O82" s="47">
        <v>2615</v>
      </c>
      <c r="P82" s="70"/>
      <c r="Q82" s="70"/>
      <c r="R82" s="70"/>
      <c r="S82" s="72">
        <f>SUM(D82:R82)</f>
        <v>27388</v>
      </c>
    </row>
    <row r="83" spans="1:19" s="41" customFormat="1" x14ac:dyDescent="0.25">
      <c r="A83" s="27"/>
      <c r="B83" s="82" t="s">
        <v>137</v>
      </c>
      <c r="C83" s="82" t="s">
        <v>136</v>
      </c>
      <c r="D83" s="47">
        <v>23901</v>
      </c>
      <c r="E83" s="47">
        <v>14038</v>
      </c>
      <c r="F83" s="47">
        <v>16170</v>
      </c>
      <c r="G83" s="47">
        <v>16170</v>
      </c>
      <c r="H83" s="47">
        <v>16170</v>
      </c>
      <c r="I83" s="47">
        <v>16170</v>
      </c>
      <c r="J83" s="47">
        <v>16170</v>
      </c>
      <c r="K83" s="47">
        <v>16170</v>
      </c>
      <c r="L83" s="47">
        <v>16170</v>
      </c>
      <c r="M83" s="47">
        <v>16170</v>
      </c>
      <c r="N83" s="47">
        <v>16170</v>
      </c>
      <c r="O83" s="47">
        <v>16170</v>
      </c>
      <c r="P83" s="70"/>
      <c r="Q83" s="70"/>
      <c r="R83" s="70"/>
      <c r="S83" s="72">
        <f>SUM(D83:R83)</f>
        <v>199639</v>
      </c>
    </row>
    <row r="84" spans="1:19" s="41" customFormat="1" x14ac:dyDescent="0.25">
      <c r="A84" s="27"/>
      <c r="B84" s="82" t="s">
        <v>135</v>
      </c>
      <c r="C84" s="82" t="s">
        <v>134</v>
      </c>
      <c r="D84" s="47">
        <v>51</v>
      </c>
      <c r="E84" s="47">
        <v>58</v>
      </c>
      <c r="F84" s="47">
        <v>100</v>
      </c>
      <c r="G84" s="47">
        <v>4179</v>
      </c>
      <c r="H84" s="47">
        <v>100</v>
      </c>
      <c r="I84" s="47">
        <v>100</v>
      </c>
      <c r="J84" s="47">
        <v>4179</v>
      </c>
      <c r="K84" s="47">
        <v>100</v>
      </c>
      <c r="L84" s="47">
        <v>100</v>
      </c>
      <c r="M84" s="47">
        <v>130</v>
      </c>
      <c r="N84" s="47">
        <v>119</v>
      </c>
      <c r="O84" s="47"/>
      <c r="P84" s="70"/>
      <c r="Q84" s="70"/>
      <c r="R84" s="70"/>
      <c r="S84" s="72">
        <f>SUM(D84:R84)</f>
        <v>9216</v>
      </c>
    </row>
    <row r="85" spans="1:19" s="41" customFormat="1" x14ac:dyDescent="0.25">
      <c r="A85" s="27"/>
      <c r="B85" s="82" t="s">
        <v>133</v>
      </c>
      <c r="C85" s="82" t="s">
        <v>132</v>
      </c>
      <c r="D85" s="47">
        <v>1876</v>
      </c>
      <c r="E85" s="47">
        <v>1876</v>
      </c>
      <c r="F85" s="47">
        <v>3400.25</v>
      </c>
      <c r="G85" s="47">
        <v>3400.25</v>
      </c>
      <c r="H85" s="47">
        <v>3400.25</v>
      </c>
      <c r="I85" s="47">
        <v>3400.25</v>
      </c>
      <c r="J85" s="47">
        <v>3400.25</v>
      </c>
      <c r="K85" s="47">
        <v>3400.25</v>
      </c>
      <c r="L85" s="47">
        <v>3400.25</v>
      </c>
      <c r="M85" s="47"/>
      <c r="N85" s="47"/>
      <c r="O85" s="47"/>
      <c r="P85" s="70"/>
      <c r="Q85" s="70"/>
      <c r="R85" s="70"/>
      <c r="S85" s="72">
        <f>SUM(D85:R85)</f>
        <v>27553.75</v>
      </c>
    </row>
    <row r="86" spans="1:19" s="41" customFormat="1" x14ac:dyDescent="0.25">
      <c r="A86" s="27"/>
      <c r="B86" s="82" t="s">
        <v>131</v>
      </c>
      <c r="C86" s="82" t="s">
        <v>130</v>
      </c>
      <c r="D86" s="47" t="s">
        <v>43</v>
      </c>
      <c r="E86" s="47" t="s">
        <v>43</v>
      </c>
      <c r="F86" s="47" t="s">
        <v>43</v>
      </c>
      <c r="G86" s="47" t="s">
        <v>43</v>
      </c>
      <c r="H86" s="47" t="s">
        <v>43</v>
      </c>
      <c r="I86" s="47" t="s">
        <v>43</v>
      </c>
      <c r="J86" s="47" t="s">
        <v>43</v>
      </c>
      <c r="K86" s="47" t="s">
        <v>43</v>
      </c>
      <c r="L86" s="47" t="s">
        <v>43</v>
      </c>
      <c r="M86" s="47" t="s">
        <v>43</v>
      </c>
      <c r="N86" s="47" t="s">
        <v>43</v>
      </c>
      <c r="O86" s="47" t="s">
        <v>43</v>
      </c>
      <c r="P86" s="70"/>
      <c r="Q86" s="70"/>
      <c r="R86" s="70"/>
      <c r="S86" s="72">
        <f>SUM(D86:R86)</f>
        <v>0</v>
      </c>
    </row>
    <row r="87" spans="1:19" s="41" customFormat="1" x14ac:dyDescent="0.25">
      <c r="A87" s="27"/>
      <c r="B87" s="82" t="s">
        <v>129</v>
      </c>
      <c r="C87" s="82" t="s">
        <v>128</v>
      </c>
      <c r="D87" s="47"/>
      <c r="E87" s="47"/>
      <c r="F87" s="47">
        <v>5333.33</v>
      </c>
      <c r="G87" s="47">
        <v>5333.33</v>
      </c>
      <c r="H87" s="47">
        <v>5333.33</v>
      </c>
      <c r="I87" s="47">
        <v>5333.33</v>
      </c>
      <c r="J87" s="47">
        <v>5333.33</v>
      </c>
      <c r="K87" s="47">
        <v>5333.33</v>
      </c>
      <c r="L87" s="47">
        <v>5333.33</v>
      </c>
      <c r="M87" s="47">
        <v>5333.33</v>
      </c>
      <c r="N87" s="47">
        <v>5333.33</v>
      </c>
      <c r="O87" s="47">
        <v>5333.33</v>
      </c>
      <c r="P87" s="70"/>
      <c r="Q87" s="70"/>
      <c r="R87" s="70"/>
      <c r="S87" s="72">
        <f>SUM(D87:R87)</f>
        <v>53333.30000000001</v>
      </c>
    </row>
    <row r="88" spans="1:19" s="41" customFormat="1" x14ac:dyDescent="0.25">
      <c r="A88" s="27"/>
      <c r="B88" s="81" t="s">
        <v>127</v>
      </c>
      <c r="C88" s="44" t="s">
        <v>50</v>
      </c>
      <c r="D88" s="63">
        <f>IF(SUM(D78:D87)&gt;0,SUM(D78:D87),"")</f>
        <v>45304</v>
      </c>
      <c r="E88" s="63">
        <f>IF(SUM(E78:E87)&gt;0,SUM(E78:E87),"")</f>
        <v>37939</v>
      </c>
      <c r="F88" s="63">
        <f>IF(SUM(F78:F87)&gt;0,SUM(F78:F87),"")</f>
        <v>57006.58</v>
      </c>
      <c r="G88" s="63">
        <f>IF(SUM(G78:G87)&gt;0,SUM(G78:G87),"")</f>
        <v>61085.58</v>
      </c>
      <c r="H88" s="63">
        <f>IF(SUM(H78:H87)&gt;0,SUM(H78:H87),"")</f>
        <v>57006.58</v>
      </c>
      <c r="I88" s="63">
        <f>IF(SUM(I78:I87)&gt;0,SUM(I78:I87),"")</f>
        <v>57006.58</v>
      </c>
      <c r="J88" s="63">
        <f>IF(SUM(J78:J87)&gt;0,SUM(J78:J87),"")</f>
        <v>61085.58</v>
      </c>
      <c r="K88" s="63">
        <f>IF(SUM(K78:K87)&gt;0,SUM(K78:K87),"")</f>
        <v>57006.58</v>
      </c>
      <c r="L88" s="63">
        <f>IF(SUM(L78:L87)&gt;0,SUM(L78:L87),"")</f>
        <v>57006.58</v>
      </c>
      <c r="M88" s="63">
        <f>IF(SUM(M78:M87)&gt;0,SUM(M78:M87),"")</f>
        <v>53636.33</v>
      </c>
      <c r="N88" s="63">
        <f>IF(SUM(N78:N87)&gt;0,SUM(N78:N87),"")</f>
        <v>53625.33</v>
      </c>
      <c r="O88" s="63">
        <f>IF(SUM(O78:O87)&gt;0,SUM(O78:O87),"")</f>
        <v>53463.33</v>
      </c>
      <c r="P88" s="80"/>
      <c r="Q88" s="80"/>
      <c r="R88" s="80"/>
      <c r="S88" s="72">
        <f>SUM(S79:S87)</f>
        <v>651172.05000000005</v>
      </c>
    </row>
    <row r="89" spans="1:19" s="41" customFormat="1" x14ac:dyDescent="0.25">
      <c r="A89" s="27"/>
      <c r="B89" s="3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" s="41" customFormat="1" x14ac:dyDescent="0.25">
      <c r="B90" s="44" t="s">
        <v>126</v>
      </c>
      <c r="C90" s="5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9" s="41" customFormat="1" x14ac:dyDescent="0.25">
      <c r="A91" s="27"/>
      <c r="B91" s="71" t="s">
        <v>125</v>
      </c>
      <c r="C91" s="71" t="s">
        <v>124</v>
      </c>
      <c r="D91" s="47">
        <v>7055</v>
      </c>
      <c r="E91" s="52">
        <v>0</v>
      </c>
      <c r="F91" s="47">
        <v>3393</v>
      </c>
      <c r="G91" s="47">
        <v>3394</v>
      </c>
      <c r="H91" s="47">
        <v>3394</v>
      </c>
      <c r="I91" s="47">
        <v>3394</v>
      </c>
      <c r="J91" s="47">
        <v>3394</v>
      </c>
      <c r="K91" s="47">
        <v>3394</v>
      </c>
      <c r="L91" s="47">
        <v>3394</v>
      </c>
      <c r="M91" s="47">
        <v>3394</v>
      </c>
      <c r="N91" s="47">
        <v>3394</v>
      </c>
      <c r="O91" s="47">
        <v>3394</v>
      </c>
      <c r="P91" s="70"/>
      <c r="Q91" s="70"/>
      <c r="R91" s="70"/>
      <c r="S91" s="72">
        <f>SUM(D91:R91)</f>
        <v>40994</v>
      </c>
    </row>
    <row r="92" spans="1:19" s="1" customFormat="1" x14ac:dyDescent="0.25">
      <c r="A92" s="27"/>
      <c r="B92" s="71" t="s">
        <v>123</v>
      </c>
      <c r="C92" s="71" t="s">
        <v>122</v>
      </c>
      <c r="D92" s="52">
        <v>226</v>
      </c>
      <c r="E92" s="47">
        <v>813</v>
      </c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70"/>
      <c r="Q92" s="70"/>
      <c r="R92" s="70"/>
      <c r="S92" s="75">
        <f>SUM(D92:R92)</f>
        <v>1039</v>
      </c>
    </row>
    <row r="93" spans="1:19" s="1" customFormat="1" x14ac:dyDescent="0.25">
      <c r="A93" s="27"/>
      <c r="B93" s="71" t="s">
        <v>121</v>
      </c>
      <c r="C93" s="71" t="s">
        <v>120</v>
      </c>
      <c r="D93" s="47">
        <v>734</v>
      </c>
      <c r="E93" s="47">
        <v>3510</v>
      </c>
      <c r="F93" s="47">
        <v>917.1</v>
      </c>
      <c r="G93" s="47">
        <v>917.1</v>
      </c>
      <c r="H93" s="47">
        <v>917.1</v>
      </c>
      <c r="I93" s="47">
        <v>917.1</v>
      </c>
      <c r="J93" s="47">
        <v>917.1</v>
      </c>
      <c r="K93" s="47">
        <v>917.1</v>
      </c>
      <c r="L93" s="47">
        <v>917.1</v>
      </c>
      <c r="M93" s="47">
        <v>917.1</v>
      </c>
      <c r="N93" s="47">
        <v>917.1</v>
      </c>
      <c r="O93" s="47">
        <v>917.1</v>
      </c>
      <c r="P93" s="70"/>
      <c r="Q93" s="70"/>
      <c r="R93" s="70"/>
      <c r="S93" s="72">
        <f>SUM(D93:R93)</f>
        <v>13415.000000000004</v>
      </c>
    </row>
    <row r="94" spans="1:19" s="1" customFormat="1" x14ac:dyDescent="0.25">
      <c r="A94" s="27"/>
      <c r="B94" s="71" t="s">
        <v>119</v>
      </c>
      <c r="C94" s="71" t="s">
        <v>118</v>
      </c>
      <c r="D94" s="47">
        <v>15975</v>
      </c>
      <c r="E94" s="52">
        <v>2181</v>
      </c>
      <c r="F94" s="47">
        <v>1383.3</v>
      </c>
      <c r="G94" s="47">
        <v>1383.3</v>
      </c>
      <c r="H94" s="47">
        <v>1383.3</v>
      </c>
      <c r="I94" s="47">
        <v>1383.3</v>
      </c>
      <c r="J94" s="47">
        <v>1383.3</v>
      </c>
      <c r="K94" s="47">
        <v>1383.3</v>
      </c>
      <c r="L94" s="47">
        <v>1383.3</v>
      </c>
      <c r="M94" s="47">
        <v>1383.3</v>
      </c>
      <c r="N94" s="47">
        <v>1383.3</v>
      </c>
      <c r="O94" s="47">
        <v>1383.3</v>
      </c>
      <c r="P94" s="70"/>
      <c r="Q94" s="70"/>
      <c r="R94" s="70"/>
      <c r="S94" s="72">
        <f>SUM(D94:R94)</f>
        <v>31988.999999999993</v>
      </c>
    </row>
    <row r="95" spans="1:19" s="1" customFormat="1" x14ac:dyDescent="0.25">
      <c r="A95" s="27"/>
      <c r="B95" s="71" t="s">
        <v>117</v>
      </c>
      <c r="C95" s="71" t="s">
        <v>116</v>
      </c>
      <c r="D95" s="47">
        <v>0</v>
      </c>
      <c r="E95" s="47">
        <v>0</v>
      </c>
      <c r="F95" s="47"/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/>
      <c r="M95" s="47">
        <v>0</v>
      </c>
      <c r="N95" s="47">
        <v>0</v>
      </c>
      <c r="O95" s="47">
        <v>2064</v>
      </c>
      <c r="P95" s="70"/>
      <c r="Q95" s="70"/>
      <c r="R95" s="70"/>
      <c r="S95" s="72">
        <f>SUM(D95:R95)</f>
        <v>2064</v>
      </c>
    </row>
    <row r="96" spans="1:19" s="1" customFormat="1" x14ac:dyDescent="0.25">
      <c r="A96" s="27"/>
      <c r="B96" s="71" t="s">
        <v>115</v>
      </c>
      <c r="C96" s="71" t="s">
        <v>114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70"/>
      <c r="Q96" s="70"/>
      <c r="R96" s="70"/>
      <c r="S96" s="72">
        <f>SUM(D96:R96)</f>
        <v>0</v>
      </c>
    </row>
    <row r="97" spans="1:19" s="1" customFormat="1" outlineLevel="1" x14ac:dyDescent="0.25">
      <c r="A97" s="27"/>
      <c r="B97" s="74">
        <v>4381</v>
      </c>
      <c r="C97" s="71" t="s">
        <v>113</v>
      </c>
      <c r="D97" s="47">
        <v>754</v>
      </c>
      <c r="E97" s="47"/>
      <c r="F97" s="47">
        <v>337.7</v>
      </c>
      <c r="G97" s="47">
        <v>337.7</v>
      </c>
      <c r="H97" s="47">
        <v>337.7</v>
      </c>
      <c r="I97" s="47">
        <v>337.7</v>
      </c>
      <c r="J97" s="47">
        <v>337.7</v>
      </c>
      <c r="K97" s="47">
        <v>337.7</v>
      </c>
      <c r="L97" s="47">
        <v>337.7</v>
      </c>
      <c r="M97" s="47">
        <v>337.7</v>
      </c>
      <c r="N97" s="47">
        <v>337.7</v>
      </c>
      <c r="O97" s="47">
        <v>337.7</v>
      </c>
      <c r="P97" s="70"/>
      <c r="Q97" s="70"/>
      <c r="R97" s="70"/>
      <c r="S97" s="72">
        <f>SUM(D97:R97)</f>
        <v>4130.9999999999991</v>
      </c>
    </row>
    <row r="98" spans="1:19" s="1" customFormat="1" ht="12.75" hidden="1" customHeight="1" outlineLevel="1" x14ac:dyDescent="0.25">
      <c r="A98" s="27"/>
      <c r="B98" s="71">
        <v>0</v>
      </c>
      <c r="C98" s="71">
        <v>0</v>
      </c>
      <c r="D98" s="47" t="s">
        <v>43</v>
      </c>
      <c r="E98" s="47" t="s">
        <v>43</v>
      </c>
      <c r="F98" s="47" t="s">
        <v>43</v>
      </c>
      <c r="G98" s="47" t="s">
        <v>43</v>
      </c>
      <c r="H98" s="47" t="s">
        <v>43</v>
      </c>
      <c r="I98" s="47" t="s">
        <v>43</v>
      </c>
      <c r="J98" s="47" t="s">
        <v>43</v>
      </c>
      <c r="K98" s="47" t="s">
        <v>43</v>
      </c>
      <c r="L98" s="47" t="s">
        <v>43</v>
      </c>
      <c r="M98" s="47" t="s">
        <v>43</v>
      </c>
      <c r="N98" s="47" t="s">
        <v>43</v>
      </c>
      <c r="O98" s="47" t="s">
        <v>43</v>
      </c>
      <c r="P98" s="70"/>
      <c r="Q98" s="70"/>
      <c r="R98" s="70"/>
      <c r="S98" s="72">
        <f>SUM(D98:R98)</f>
        <v>0</v>
      </c>
    </row>
    <row r="99" spans="1:19" s="1" customFormat="1" hidden="1" outlineLevel="1" x14ac:dyDescent="0.25">
      <c r="A99" s="27"/>
      <c r="B99" s="71">
        <v>0</v>
      </c>
      <c r="C99" s="71">
        <v>0</v>
      </c>
      <c r="D99" s="47" t="s">
        <v>43</v>
      </c>
      <c r="E99" s="47" t="s">
        <v>43</v>
      </c>
      <c r="F99" s="47" t="s">
        <v>43</v>
      </c>
      <c r="G99" s="47" t="s">
        <v>43</v>
      </c>
      <c r="H99" s="47" t="s">
        <v>43</v>
      </c>
      <c r="I99" s="47" t="s">
        <v>43</v>
      </c>
      <c r="J99" s="47" t="s">
        <v>43</v>
      </c>
      <c r="K99" s="47" t="s">
        <v>43</v>
      </c>
      <c r="L99" s="47" t="s">
        <v>43</v>
      </c>
      <c r="M99" s="47" t="s">
        <v>43</v>
      </c>
      <c r="N99" s="47" t="s">
        <v>43</v>
      </c>
      <c r="O99" s="47" t="s">
        <v>43</v>
      </c>
      <c r="P99" s="70"/>
      <c r="Q99" s="70"/>
      <c r="R99" s="70"/>
      <c r="S99" s="72">
        <f>SUM(D99:R99)</f>
        <v>0</v>
      </c>
    </row>
    <row r="100" spans="1:19" s="1" customFormat="1" hidden="1" outlineLevel="1" x14ac:dyDescent="0.25">
      <c r="A100" s="27"/>
      <c r="B100" s="71">
        <v>0</v>
      </c>
      <c r="C100" s="71">
        <v>0</v>
      </c>
      <c r="D100" s="47" t="s">
        <v>43</v>
      </c>
      <c r="E100" s="47" t="s">
        <v>43</v>
      </c>
      <c r="F100" s="47" t="s">
        <v>43</v>
      </c>
      <c r="G100" s="47" t="s">
        <v>43</v>
      </c>
      <c r="H100" s="47" t="s">
        <v>43</v>
      </c>
      <c r="I100" s="47" t="s">
        <v>43</v>
      </c>
      <c r="J100" s="47" t="s">
        <v>43</v>
      </c>
      <c r="K100" s="47" t="s">
        <v>43</v>
      </c>
      <c r="L100" s="47" t="s">
        <v>43</v>
      </c>
      <c r="M100" s="47" t="s">
        <v>43</v>
      </c>
      <c r="N100" s="47" t="s">
        <v>43</v>
      </c>
      <c r="O100" s="47" t="s">
        <v>43</v>
      </c>
      <c r="P100" s="70"/>
      <c r="Q100" s="70"/>
      <c r="R100" s="70"/>
      <c r="S100" s="72">
        <f>SUM(D100:R100)</f>
        <v>0</v>
      </c>
    </row>
    <row r="101" spans="1:19" s="1" customFormat="1" hidden="1" outlineLevel="1" x14ac:dyDescent="0.25">
      <c r="A101" s="27"/>
      <c r="B101" s="71">
        <v>0</v>
      </c>
      <c r="C101" s="71">
        <v>0</v>
      </c>
      <c r="D101" s="47" t="s">
        <v>43</v>
      </c>
      <c r="E101" s="47" t="s">
        <v>43</v>
      </c>
      <c r="F101" s="47" t="s">
        <v>43</v>
      </c>
      <c r="G101" s="47" t="s">
        <v>43</v>
      </c>
      <c r="H101" s="47" t="s">
        <v>43</v>
      </c>
      <c r="I101" s="47" t="s">
        <v>43</v>
      </c>
      <c r="J101" s="47" t="s">
        <v>43</v>
      </c>
      <c r="K101" s="47" t="s">
        <v>43</v>
      </c>
      <c r="L101" s="47" t="s">
        <v>43</v>
      </c>
      <c r="M101" s="47" t="s">
        <v>43</v>
      </c>
      <c r="N101" s="47" t="s">
        <v>43</v>
      </c>
      <c r="O101" s="47" t="s">
        <v>43</v>
      </c>
      <c r="P101" s="70"/>
      <c r="Q101" s="70"/>
      <c r="R101" s="70"/>
      <c r="S101" s="72">
        <f>SUM(D101:R101)</f>
        <v>0</v>
      </c>
    </row>
    <row r="102" spans="1:19" s="1" customFormat="1" hidden="1" outlineLevel="1" x14ac:dyDescent="0.25">
      <c r="A102" s="27"/>
      <c r="B102" s="71">
        <v>0</v>
      </c>
      <c r="C102" s="71">
        <v>0</v>
      </c>
      <c r="D102" s="47" t="s">
        <v>43</v>
      </c>
      <c r="E102" s="47" t="s">
        <v>43</v>
      </c>
      <c r="F102" s="47" t="s">
        <v>43</v>
      </c>
      <c r="G102" s="47" t="s">
        <v>43</v>
      </c>
      <c r="H102" s="47" t="s">
        <v>43</v>
      </c>
      <c r="I102" s="47" t="s">
        <v>43</v>
      </c>
      <c r="J102" s="47" t="s">
        <v>43</v>
      </c>
      <c r="K102" s="47" t="s">
        <v>43</v>
      </c>
      <c r="L102" s="47" t="s">
        <v>43</v>
      </c>
      <c r="M102" s="47" t="s">
        <v>43</v>
      </c>
      <c r="N102" s="47" t="s">
        <v>43</v>
      </c>
      <c r="O102" s="47" t="s">
        <v>43</v>
      </c>
      <c r="P102" s="70"/>
      <c r="Q102" s="70"/>
      <c r="R102" s="70"/>
      <c r="S102" s="72">
        <f>SUM(D102:R102)</f>
        <v>0</v>
      </c>
    </row>
    <row r="103" spans="1:19" s="1" customFormat="1" hidden="1" outlineLevel="1" x14ac:dyDescent="0.25">
      <c r="A103" s="27"/>
      <c r="B103" s="71">
        <v>0</v>
      </c>
      <c r="C103" s="71">
        <v>0</v>
      </c>
      <c r="D103" s="47" t="s">
        <v>43</v>
      </c>
      <c r="E103" s="47" t="s">
        <v>43</v>
      </c>
      <c r="F103" s="47" t="s">
        <v>43</v>
      </c>
      <c r="G103" s="47" t="s">
        <v>43</v>
      </c>
      <c r="H103" s="47" t="s">
        <v>43</v>
      </c>
      <c r="I103" s="47" t="s">
        <v>43</v>
      </c>
      <c r="J103" s="47" t="s">
        <v>43</v>
      </c>
      <c r="K103" s="47" t="s">
        <v>43</v>
      </c>
      <c r="L103" s="47" t="s">
        <v>43</v>
      </c>
      <c r="M103" s="47" t="s">
        <v>43</v>
      </c>
      <c r="N103" s="47" t="s">
        <v>43</v>
      </c>
      <c r="O103" s="47" t="s">
        <v>43</v>
      </c>
      <c r="P103" s="70"/>
      <c r="Q103" s="70"/>
      <c r="R103" s="70"/>
      <c r="S103" s="72">
        <f>SUM(D103:R103)</f>
        <v>0</v>
      </c>
    </row>
    <row r="104" spans="1:19" s="1" customFormat="1" hidden="1" outlineLevel="1" x14ac:dyDescent="0.25">
      <c r="A104" s="27"/>
      <c r="B104" s="71">
        <v>0</v>
      </c>
      <c r="C104" s="71">
        <v>0</v>
      </c>
      <c r="D104" s="47" t="s">
        <v>43</v>
      </c>
      <c r="E104" s="47" t="s">
        <v>43</v>
      </c>
      <c r="F104" s="47" t="s">
        <v>43</v>
      </c>
      <c r="G104" s="47" t="s">
        <v>43</v>
      </c>
      <c r="H104" s="47" t="s">
        <v>43</v>
      </c>
      <c r="I104" s="47" t="s">
        <v>43</v>
      </c>
      <c r="J104" s="47" t="s">
        <v>43</v>
      </c>
      <c r="K104" s="47" t="s">
        <v>43</v>
      </c>
      <c r="L104" s="47" t="s">
        <v>43</v>
      </c>
      <c r="M104" s="47" t="s">
        <v>43</v>
      </c>
      <c r="N104" s="47" t="s">
        <v>43</v>
      </c>
      <c r="O104" s="47" t="s">
        <v>43</v>
      </c>
      <c r="P104" s="70"/>
      <c r="Q104" s="70"/>
      <c r="R104" s="70"/>
      <c r="S104" s="72">
        <f>SUM(D104:R104)</f>
        <v>0</v>
      </c>
    </row>
    <row r="105" spans="1:19" s="1" customFormat="1" hidden="1" outlineLevel="1" x14ac:dyDescent="0.25">
      <c r="A105" s="27"/>
      <c r="B105" s="71">
        <v>0</v>
      </c>
      <c r="C105" s="71">
        <v>0</v>
      </c>
      <c r="D105" s="47" t="s">
        <v>43</v>
      </c>
      <c r="E105" s="47" t="s">
        <v>43</v>
      </c>
      <c r="F105" s="47" t="s">
        <v>43</v>
      </c>
      <c r="G105" s="47" t="s">
        <v>43</v>
      </c>
      <c r="H105" s="47" t="s">
        <v>43</v>
      </c>
      <c r="I105" s="47" t="s">
        <v>43</v>
      </c>
      <c r="J105" s="47" t="s">
        <v>43</v>
      </c>
      <c r="K105" s="47" t="s">
        <v>43</v>
      </c>
      <c r="L105" s="47" t="s">
        <v>43</v>
      </c>
      <c r="M105" s="47" t="s">
        <v>43</v>
      </c>
      <c r="N105" s="47" t="s">
        <v>43</v>
      </c>
      <c r="O105" s="47" t="s">
        <v>43</v>
      </c>
      <c r="P105" s="70"/>
      <c r="Q105" s="70"/>
      <c r="R105" s="70"/>
      <c r="S105" s="72">
        <f>SUM(D105:R105)</f>
        <v>0</v>
      </c>
    </row>
    <row r="106" spans="1:19" s="1" customFormat="1" hidden="1" outlineLevel="1" x14ac:dyDescent="0.25">
      <c r="A106" s="27"/>
      <c r="B106" s="71">
        <v>0</v>
      </c>
      <c r="C106" s="71">
        <v>0</v>
      </c>
      <c r="D106" s="47" t="s">
        <v>43</v>
      </c>
      <c r="E106" s="47" t="s">
        <v>43</v>
      </c>
      <c r="F106" s="47" t="s">
        <v>43</v>
      </c>
      <c r="G106" s="47" t="s">
        <v>43</v>
      </c>
      <c r="H106" s="47" t="s">
        <v>43</v>
      </c>
      <c r="I106" s="47" t="s">
        <v>43</v>
      </c>
      <c r="J106" s="47" t="s">
        <v>43</v>
      </c>
      <c r="K106" s="47" t="s">
        <v>43</v>
      </c>
      <c r="L106" s="47" t="s">
        <v>43</v>
      </c>
      <c r="M106" s="47" t="s">
        <v>43</v>
      </c>
      <c r="N106" s="47" t="s">
        <v>43</v>
      </c>
      <c r="O106" s="47" t="s">
        <v>43</v>
      </c>
      <c r="P106" s="70"/>
      <c r="Q106" s="70"/>
      <c r="R106" s="70"/>
      <c r="S106" s="72">
        <f>SUM(D106:R106)</f>
        <v>0</v>
      </c>
    </row>
    <row r="107" spans="1:19" s="41" customFormat="1" collapsed="1" x14ac:dyDescent="0.25">
      <c r="A107" s="27"/>
      <c r="B107" s="71" t="s">
        <v>112</v>
      </c>
      <c r="C107" s="71" t="s">
        <v>111</v>
      </c>
      <c r="D107" s="47">
        <v>0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70"/>
      <c r="Q107" s="70"/>
      <c r="R107" s="70"/>
      <c r="S107" s="72">
        <f>SUM(D107:R107)</f>
        <v>0</v>
      </c>
    </row>
    <row r="108" spans="1:19" s="41" customFormat="1" x14ac:dyDescent="0.25">
      <c r="A108" s="27"/>
      <c r="B108" s="68" t="s">
        <v>110</v>
      </c>
      <c r="C108" s="44" t="s">
        <v>50</v>
      </c>
      <c r="D108" s="63">
        <f>IF(SUM(D90:D107)&gt;0,SUM(D90:D107),"")</f>
        <v>24744</v>
      </c>
      <c r="E108" s="63">
        <f>IF(SUM(E90:E107)&gt;0,SUM(E90:E107),"")</f>
        <v>6504</v>
      </c>
      <c r="F108" s="63">
        <f>IF(SUM(F90:F107)&gt;0,SUM(F90:F107),"")</f>
        <v>6031.1</v>
      </c>
      <c r="G108" s="63">
        <f>IF(SUM(G90:G107)&gt;0,SUM(G90:G107),"")</f>
        <v>6032.1</v>
      </c>
      <c r="H108" s="63">
        <f>IF(SUM(H90:H107)&gt;0,SUM(H90:H107),"")</f>
        <v>6032.1</v>
      </c>
      <c r="I108" s="63">
        <f>IF(SUM(I90:I107)&gt;0,SUM(I90:I107),"")</f>
        <v>6032.1</v>
      </c>
      <c r="J108" s="63">
        <f>IF(SUM(J90:J107)&gt;0,SUM(J90:J107),"")</f>
        <v>6032.1</v>
      </c>
      <c r="K108" s="63">
        <f>IF(SUM(K90:K107)&gt;0,SUM(K90:K107),"")</f>
        <v>6032.1</v>
      </c>
      <c r="L108" s="63">
        <f>IF(SUM(L90:L107)&gt;0,SUM(L90:L107),"")</f>
        <v>6032.1</v>
      </c>
      <c r="M108" s="63">
        <f>IF(SUM(M90:M107)&gt;0,SUM(M90:M107),"")</f>
        <v>6032.1</v>
      </c>
      <c r="N108" s="63">
        <f>IF(SUM(N90:N107)&gt;0,SUM(N90:N107),"")</f>
        <v>6032.1</v>
      </c>
      <c r="O108" s="63">
        <f>IF(SUM(O90:O107)&gt;0,SUM(O90:O107),"")</f>
        <v>8096.1</v>
      </c>
      <c r="P108" s="42"/>
      <c r="Q108" s="42"/>
      <c r="R108" s="42"/>
      <c r="S108" s="72">
        <f>SUM(S91:S107)</f>
        <v>93632</v>
      </c>
    </row>
    <row r="109" spans="1:19" s="41" customFormat="1" x14ac:dyDescent="0.25">
      <c r="A109" s="27"/>
      <c r="B109" s="61"/>
      <c r="C109" s="5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s="41" customFormat="1" x14ac:dyDescent="0.25">
      <c r="B110" s="79" t="s">
        <v>109</v>
      </c>
      <c r="C110" s="5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9" s="41" customFormat="1" x14ac:dyDescent="0.25">
      <c r="A111" s="27"/>
      <c r="B111" s="71" t="s">
        <v>108</v>
      </c>
      <c r="C111" s="71" t="s">
        <v>107</v>
      </c>
      <c r="D111" s="47">
        <v>1300</v>
      </c>
      <c r="E111" s="47" t="s">
        <v>43</v>
      </c>
      <c r="F111" s="47" t="s">
        <v>43</v>
      </c>
      <c r="G111" s="47" t="s">
        <v>43</v>
      </c>
      <c r="H111" s="47" t="s">
        <v>43</v>
      </c>
      <c r="I111" s="47" t="s">
        <v>43</v>
      </c>
      <c r="J111" s="47" t="s">
        <v>43</v>
      </c>
      <c r="K111" s="47" t="s">
        <v>43</v>
      </c>
      <c r="L111" s="47" t="s">
        <v>43</v>
      </c>
      <c r="M111" s="47" t="s">
        <v>43</v>
      </c>
      <c r="N111" s="47" t="s">
        <v>43</v>
      </c>
      <c r="O111" s="47" t="s">
        <v>43</v>
      </c>
      <c r="P111" s="70"/>
      <c r="Q111" s="70"/>
      <c r="R111" s="70"/>
      <c r="S111" s="78">
        <f>SUM(D111:R111)</f>
        <v>1300</v>
      </c>
    </row>
    <row r="112" spans="1:19" s="41" customFormat="1" x14ac:dyDescent="0.25">
      <c r="A112" s="27"/>
      <c r="B112" s="71" t="s">
        <v>106</v>
      </c>
      <c r="C112" s="71" t="s">
        <v>105</v>
      </c>
      <c r="D112" s="52"/>
      <c r="E112" s="47"/>
      <c r="F112" s="47">
        <v>1890</v>
      </c>
      <c r="G112" s="47">
        <v>1890</v>
      </c>
      <c r="H112" s="47">
        <v>1890</v>
      </c>
      <c r="I112" s="47"/>
      <c r="J112" s="47"/>
      <c r="K112" s="47"/>
      <c r="L112" s="47"/>
      <c r="M112" s="47"/>
      <c r="N112" s="47"/>
      <c r="O112" s="47">
        <v>33000</v>
      </c>
      <c r="P112" s="70"/>
      <c r="Q112" s="70"/>
      <c r="R112" s="70"/>
      <c r="S112" s="72">
        <f>SUM(D112:R112)</f>
        <v>38670</v>
      </c>
    </row>
    <row r="113" spans="1:19" s="41" customFormat="1" x14ac:dyDescent="0.25">
      <c r="A113" s="27"/>
      <c r="B113" s="71" t="s">
        <v>104</v>
      </c>
      <c r="C113" s="71" t="s">
        <v>103</v>
      </c>
      <c r="D113" s="47">
        <v>0</v>
      </c>
      <c r="E113" s="47">
        <v>0</v>
      </c>
      <c r="F113" s="47">
        <v>750</v>
      </c>
      <c r="G113" s="47"/>
      <c r="H113" s="47">
        <v>2750</v>
      </c>
      <c r="I113" s="47"/>
      <c r="J113" s="47"/>
      <c r="K113" s="47"/>
      <c r="L113" s="47"/>
      <c r="M113" s="47"/>
      <c r="N113" s="47"/>
      <c r="O113" s="47">
        <v>0</v>
      </c>
      <c r="P113" s="70"/>
      <c r="Q113" s="70"/>
      <c r="R113" s="70"/>
      <c r="S113" s="72">
        <f>SUM(D113:R113)</f>
        <v>3500</v>
      </c>
    </row>
    <row r="114" spans="1:19" s="41" customFormat="1" x14ac:dyDescent="0.25">
      <c r="A114" s="27"/>
      <c r="B114" s="71" t="s">
        <v>102</v>
      </c>
      <c r="C114" s="71" t="s">
        <v>101</v>
      </c>
      <c r="D114" s="47">
        <v>11265</v>
      </c>
      <c r="E114" s="47">
        <v>7638</v>
      </c>
      <c r="F114" s="47">
        <v>1862</v>
      </c>
      <c r="G114" s="47"/>
      <c r="H114" s="47">
        <v>5680</v>
      </c>
      <c r="I114" s="47"/>
      <c r="J114" s="47">
        <v>3724</v>
      </c>
      <c r="K114" s="47"/>
      <c r="L114" s="47"/>
      <c r="M114" s="47"/>
      <c r="N114" s="47"/>
      <c r="O114" s="47"/>
      <c r="P114" s="70"/>
      <c r="Q114" s="70"/>
      <c r="R114" s="70"/>
      <c r="S114" s="72">
        <f>SUM(D114:R114)</f>
        <v>30169</v>
      </c>
    </row>
    <row r="115" spans="1:19" s="41" customFormat="1" x14ac:dyDescent="0.25">
      <c r="A115" s="27"/>
      <c r="B115" s="71" t="s">
        <v>100</v>
      </c>
      <c r="C115" s="71" t="s">
        <v>99</v>
      </c>
      <c r="D115" s="47" t="s">
        <v>43</v>
      </c>
      <c r="E115" s="47" t="s">
        <v>43</v>
      </c>
      <c r="F115" s="47" t="s">
        <v>43</v>
      </c>
      <c r="G115" s="47" t="s">
        <v>43</v>
      </c>
      <c r="H115" s="47" t="s">
        <v>43</v>
      </c>
      <c r="I115" s="47" t="s">
        <v>43</v>
      </c>
      <c r="J115" s="47" t="s">
        <v>43</v>
      </c>
      <c r="K115" s="47" t="s">
        <v>43</v>
      </c>
      <c r="L115" s="47" t="s">
        <v>43</v>
      </c>
      <c r="M115" s="47" t="s">
        <v>43</v>
      </c>
      <c r="N115" s="47" t="s">
        <v>43</v>
      </c>
      <c r="O115" s="47" t="s">
        <v>43</v>
      </c>
      <c r="P115" s="70"/>
      <c r="Q115" s="70"/>
      <c r="R115" s="70"/>
      <c r="S115" s="72">
        <f>SUM(D115:R115)</f>
        <v>0</v>
      </c>
    </row>
    <row r="116" spans="1:19" s="41" customFormat="1" x14ac:dyDescent="0.25">
      <c r="A116" s="27"/>
      <c r="B116" s="71" t="s">
        <v>98</v>
      </c>
      <c r="C116" s="71" t="s">
        <v>97</v>
      </c>
      <c r="D116" s="47">
        <v>0</v>
      </c>
      <c r="E116" s="47">
        <v>2197.9469999999997</v>
      </c>
      <c r="F116" s="47">
        <v>534.00825000000009</v>
      </c>
      <c r="G116" s="47">
        <v>580.44375000000002</v>
      </c>
      <c r="H116" s="47">
        <v>580.44375000000002</v>
      </c>
      <c r="I116" s="47">
        <v>534.00825000000009</v>
      </c>
      <c r="J116" s="47">
        <v>552.04070250000007</v>
      </c>
      <c r="K116" s="47">
        <v>552.04070250000007</v>
      </c>
      <c r="L116" s="47">
        <v>552.04070250000007</v>
      </c>
      <c r="M116" s="47">
        <v>552.04070250000007</v>
      </c>
      <c r="N116" s="47">
        <v>552.04070250000007</v>
      </c>
      <c r="O116" s="47">
        <v>552.19548750000001</v>
      </c>
      <c r="P116" s="70"/>
      <c r="Q116" s="70"/>
      <c r="R116" s="70"/>
      <c r="S116" s="72">
        <f>SUM(D116:R116)</f>
        <v>7739.2500000000018</v>
      </c>
    </row>
    <row r="117" spans="1:19" s="41" customFormat="1" x14ac:dyDescent="0.25">
      <c r="A117" s="27"/>
      <c r="B117" s="71" t="s">
        <v>96</v>
      </c>
      <c r="C117" s="71" t="s">
        <v>95</v>
      </c>
      <c r="D117" s="47">
        <v>566</v>
      </c>
      <c r="E117" s="47">
        <v>9641</v>
      </c>
      <c r="F117" s="47">
        <v>8480</v>
      </c>
      <c r="G117" s="47">
        <v>8480</v>
      </c>
      <c r="H117" s="47">
        <v>8480</v>
      </c>
      <c r="I117" s="47">
        <v>8480</v>
      </c>
      <c r="J117" s="47">
        <v>8480</v>
      </c>
      <c r="K117" s="47">
        <v>8480</v>
      </c>
      <c r="L117" s="47">
        <v>8480</v>
      </c>
      <c r="M117" s="47">
        <v>8480</v>
      </c>
      <c r="N117" s="47">
        <v>8480</v>
      </c>
      <c r="O117" s="47">
        <v>8473</v>
      </c>
      <c r="P117" s="70"/>
      <c r="Q117" s="70"/>
      <c r="R117" s="70"/>
      <c r="S117" s="72">
        <f>SUM(D117:R117)</f>
        <v>95000</v>
      </c>
    </row>
    <row r="118" spans="1:19" s="41" customFormat="1" x14ac:dyDescent="0.25">
      <c r="A118" s="27"/>
      <c r="B118" s="71" t="s">
        <v>94</v>
      </c>
      <c r="C118" s="71" t="s">
        <v>93</v>
      </c>
      <c r="D118" s="47">
        <v>0</v>
      </c>
      <c r="E118" s="47">
        <v>-350</v>
      </c>
      <c r="F118" s="47"/>
      <c r="G118" s="47">
        <v>1840</v>
      </c>
      <c r="H118" s="47">
        <v>5958</v>
      </c>
      <c r="I118" s="47">
        <v>1035</v>
      </c>
      <c r="J118" s="47">
        <v>3377</v>
      </c>
      <c r="K118" s="47">
        <v>890</v>
      </c>
      <c r="L118" s="47">
        <v>4900</v>
      </c>
      <c r="M118" s="47">
        <v>7000</v>
      </c>
      <c r="N118" s="47">
        <v>7000</v>
      </c>
      <c r="O118" s="47">
        <v>3000</v>
      </c>
      <c r="P118" s="70"/>
      <c r="Q118" s="70"/>
      <c r="R118" s="70"/>
      <c r="S118" s="72">
        <f>SUM(D118:R118)</f>
        <v>34650</v>
      </c>
    </row>
    <row r="119" spans="1:19" s="41" customFormat="1" x14ac:dyDescent="0.25">
      <c r="A119" s="27"/>
      <c r="B119" s="71" t="s">
        <v>92</v>
      </c>
      <c r="C119" s="71" t="s">
        <v>91</v>
      </c>
      <c r="D119" s="47">
        <v>46129</v>
      </c>
      <c r="E119" s="47">
        <v>46129</v>
      </c>
      <c r="F119" s="47">
        <v>47213</v>
      </c>
      <c r="G119" s="47">
        <v>47379.05</v>
      </c>
      <c r="H119" s="47">
        <v>47379.05</v>
      </c>
      <c r="I119" s="47">
        <v>47379.05</v>
      </c>
      <c r="J119" s="47">
        <v>47379.05</v>
      </c>
      <c r="K119" s="47">
        <v>47379.05</v>
      </c>
      <c r="L119" s="47">
        <v>47379.05</v>
      </c>
      <c r="M119" s="47">
        <v>47379.05</v>
      </c>
      <c r="N119" s="47">
        <v>47379.05</v>
      </c>
      <c r="O119" s="47">
        <v>47379.05</v>
      </c>
      <c r="P119" s="70"/>
      <c r="Q119" s="70"/>
      <c r="R119" s="70"/>
      <c r="S119" s="72">
        <f>SUM(D119:R119)</f>
        <v>565882.44999999995</v>
      </c>
    </row>
    <row r="120" spans="1:19" s="41" customFormat="1" x14ac:dyDescent="0.25">
      <c r="A120" s="27"/>
      <c r="B120" s="71" t="s">
        <v>90</v>
      </c>
      <c r="C120" s="71" t="s">
        <v>89</v>
      </c>
      <c r="D120" s="47">
        <v>643</v>
      </c>
      <c r="E120" s="47">
        <v>6403</v>
      </c>
      <c r="F120" s="47">
        <v>172.5</v>
      </c>
      <c r="G120" s="47">
        <v>172.5</v>
      </c>
      <c r="H120" s="47">
        <v>172.5</v>
      </c>
      <c r="I120" s="47">
        <v>172.5</v>
      </c>
      <c r="J120" s="47">
        <v>172.5</v>
      </c>
      <c r="K120" s="47">
        <v>172.5</v>
      </c>
      <c r="L120" s="47">
        <v>172.5</v>
      </c>
      <c r="M120" s="47">
        <v>172.5</v>
      </c>
      <c r="N120" s="47">
        <v>172.5</v>
      </c>
      <c r="O120" s="47">
        <v>172.5</v>
      </c>
      <c r="P120" s="70"/>
      <c r="Q120" s="70"/>
      <c r="R120" s="70"/>
      <c r="S120" s="72">
        <f>SUM(D120:R120)</f>
        <v>8771</v>
      </c>
    </row>
    <row r="121" spans="1:19" s="41" customFormat="1" x14ac:dyDescent="0.25">
      <c r="A121" s="27"/>
      <c r="B121" s="71" t="s">
        <v>88</v>
      </c>
      <c r="C121" s="71" t="s">
        <v>87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>
        <v>200</v>
      </c>
      <c r="P121" s="70"/>
      <c r="Q121" s="70"/>
      <c r="R121" s="70"/>
      <c r="S121" s="72">
        <f>SUM(D121:R121)</f>
        <v>200</v>
      </c>
    </row>
    <row r="122" spans="1:19" s="41" customFormat="1" x14ac:dyDescent="0.25">
      <c r="A122" s="27"/>
      <c r="B122" s="71" t="s">
        <v>86</v>
      </c>
      <c r="C122" s="71" t="s">
        <v>85</v>
      </c>
      <c r="D122" s="47">
        <v>1598</v>
      </c>
      <c r="E122" s="47">
        <v>453</v>
      </c>
      <c r="F122" s="47">
        <v>1385</v>
      </c>
      <c r="G122" s="47">
        <v>1385</v>
      </c>
      <c r="H122" s="47">
        <v>1385</v>
      </c>
      <c r="I122" s="47">
        <v>1385</v>
      </c>
      <c r="J122" s="47">
        <v>1385</v>
      </c>
      <c r="K122" s="47">
        <v>1385</v>
      </c>
      <c r="L122" s="47">
        <v>1385</v>
      </c>
      <c r="M122" s="47">
        <v>1385</v>
      </c>
      <c r="N122" s="47">
        <v>1385</v>
      </c>
      <c r="O122" s="47">
        <v>1384</v>
      </c>
      <c r="P122" s="70"/>
      <c r="Q122" s="70"/>
      <c r="R122" s="70"/>
      <c r="S122" s="72">
        <f>SUM(D122:R122)</f>
        <v>15900</v>
      </c>
    </row>
    <row r="123" spans="1:19" s="41" customFormat="1" x14ac:dyDescent="0.25">
      <c r="A123" s="27"/>
      <c r="B123" s="71" t="s">
        <v>84</v>
      </c>
      <c r="C123" s="71" t="s">
        <v>83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70"/>
      <c r="Q123" s="70"/>
      <c r="R123" s="70"/>
      <c r="S123" s="72">
        <f>SUM(D123:R123)</f>
        <v>0</v>
      </c>
    </row>
    <row r="124" spans="1:19" s="41" customFormat="1" x14ac:dyDescent="0.25">
      <c r="A124" s="27"/>
      <c r="B124" s="71" t="s">
        <v>82</v>
      </c>
      <c r="C124" s="71" t="s">
        <v>81</v>
      </c>
      <c r="D124" s="47"/>
      <c r="E124" s="47"/>
      <c r="F124" s="47">
        <v>1000</v>
      </c>
      <c r="G124" s="47">
        <v>1000</v>
      </c>
      <c r="H124" s="47">
        <v>1000</v>
      </c>
      <c r="I124" s="47">
        <v>1000</v>
      </c>
      <c r="J124" s="47">
        <v>1000</v>
      </c>
      <c r="K124" s="47">
        <v>1000</v>
      </c>
      <c r="L124" s="47">
        <v>1000</v>
      </c>
      <c r="M124" s="47">
        <v>1000</v>
      </c>
      <c r="N124" s="47">
        <v>1000</v>
      </c>
      <c r="O124" s="47">
        <v>1000</v>
      </c>
      <c r="P124" s="70"/>
      <c r="Q124" s="70"/>
      <c r="R124" s="70"/>
      <c r="S124" s="72">
        <f>SUM(D124:R124)</f>
        <v>10000</v>
      </c>
    </row>
    <row r="125" spans="1:19" s="41" customFormat="1" x14ac:dyDescent="0.25">
      <c r="A125" s="27"/>
      <c r="B125" s="71" t="s">
        <v>80</v>
      </c>
      <c r="C125" s="71" t="s">
        <v>79</v>
      </c>
      <c r="D125" s="47">
        <v>586</v>
      </c>
      <c r="E125" s="47">
        <v>410</v>
      </c>
      <c r="F125" s="47">
        <v>995</v>
      </c>
      <c r="G125" s="47">
        <v>995</v>
      </c>
      <c r="H125" s="47">
        <v>995</v>
      </c>
      <c r="I125" s="47">
        <v>995</v>
      </c>
      <c r="J125" s="47">
        <v>995</v>
      </c>
      <c r="K125" s="47">
        <v>995</v>
      </c>
      <c r="L125" s="47">
        <v>995</v>
      </c>
      <c r="M125" s="47">
        <v>995</v>
      </c>
      <c r="N125" s="47">
        <v>995</v>
      </c>
      <c r="O125" s="47">
        <v>995</v>
      </c>
      <c r="P125" s="70"/>
      <c r="Q125" s="70"/>
      <c r="R125" s="70"/>
      <c r="S125" s="72">
        <f>SUM(D125:R125)</f>
        <v>10946</v>
      </c>
    </row>
    <row r="126" spans="1:19" s="41" customFormat="1" x14ac:dyDescent="0.25">
      <c r="A126" s="27"/>
      <c r="B126" s="74">
        <v>5805</v>
      </c>
      <c r="C126" s="71" t="s">
        <v>78</v>
      </c>
      <c r="D126" s="47">
        <v>0</v>
      </c>
      <c r="E126" s="47">
        <v>0</v>
      </c>
      <c r="F126" s="47">
        <v>0</v>
      </c>
      <c r="G126" s="47">
        <v>0</v>
      </c>
      <c r="H126" s="47"/>
      <c r="I126" s="47"/>
      <c r="J126" s="47"/>
      <c r="K126" s="47"/>
      <c r="L126" s="47"/>
      <c r="M126" s="47"/>
      <c r="N126" s="47"/>
      <c r="O126" s="47">
        <v>12000</v>
      </c>
      <c r="P126" s="70"/>
      <c r="Q126" s="70"/>
      <c r="R126" s="70"/>
      <c r="S126" s="72">
        <f>SUM(D126:R126)</f>
        <v>12000</v>
      </c>
    </row>
    <row r="127" spans="1:19" s="41" customFormat="1" x14ac:dyDescent="0.25">
      <c r="A127" s="27"/>
      <c r="B127" s="74">
        <v>5806</v>
      </c>
      <c r="C127" s="71" t="s">
        <v>77</v>
      </c>
      <c r="D127" s="47">
        <v>0</v>
      </c>
      <c r="E127" s="47">
        <v>0</v>
      </c>
      <c r="F127" s="47">
        <v>0</v>
      </c>
      <c r="G127" s="47">
        <v>0</v>
      </c>
      <c r="H127" s="47">
        <v>3000</v>
      </c>
      <c r="I127" s="47"/>
      <c r="J127" s="47">
        <v>5625</v>
      </c>
      <c r="K127" s="47"/>
      <c r="L127" s="47"/>
      <c r="M127" s="47"/>
      <c r="N127" s="47"/>
      <c r="O127" s="47">
        <v>1645</v>
      </c>
      <c r="P127" s="70"/>
      <c r="Q127" s="70"/>
      <c r="R127" s="70"/>
      <c r="S127" s="72">
        <f>SUM(D127:R127)</f>
        <v>10270</v>
      </c>
    </row>
    <row r="128" spans="1:19" s="41" customFormat="1" x14ac:dyDescent="0.25">
      <c r="A128" s="27"/>
      <c r="B128" s="71" t="s">
        <v>76</v>
      </c>
      <c r="C128" s="71" t="s">
        <v>75</v>
      </c>
      <c r="D128" s="47">
        <v>7418</v>
      </c>
      <c r="E128" s="47">
        <v>1250</v>
      </c>
      <c r="F128" s="47">
        <v>1374</v>
      </c>
      <c r="G128" s="47">
        <v>1374</v>
      </c>
      <c r="H128" s="47">
        <v>1374</v>
      </c>
      <c r="I128" s="47">
        <v>1374</v>
      </c>
      <c r="J128" s="47">
        <v>1374</v>
      </c>
      <c r="K128" s="47">
        <v>1374</v>
      </c>
      <c r="L128" s="47">
        <v>1374</v>
      </c>
      <c r="M128" s="47">
        <v>1374</v>
      </c>
      <c r="N128" s="47">
        <v>1371</v>
      </c>
      <c r="O128" s="47"/>
      <c r="P128" s="70"/>
      <c r="Q128" s="70"/>
      <c r="R128" s="70"/>
      <c r="S128" s="72">
        <f>SUM(D128:R128)</f>
        <v>21031</v>
      </c>
    </row>
    <row r="129" spans="1:21" s="41" customFormat="1" x14ac:dyDescent="0.25">
      <c r="A129" s="27"/>
      <c r="B129" s="71" t="s">
        <v>74</v>
      </c>
      <c r="C129" s="71" t="s">
        <v>73</v>
      </c>
      <c r="D129" s="47">
        <v>750</v>
      </c>
      <c r="E129" s="47">
        <v>175</v>
      </c>
      <c r="F129" s="47">
        <v>494</v>
      </c>
      <c r="G129" s="47">
        <v>0</v>
      </c>
      <c r="H129" s="47">
        <v>0</v>
      </c>
      <c r="I129" s="47">
        <v>0</v>
      </c>
      <c r="J129" s="47">
        <v>0</v>
      </c>
      <c r="K129" s="47">
        <v>77</v>
      </c>
      <c r="L129" s="47">
        <v>0</v>
      </c>
      <c r="M129" s="47">
        <v>0</v>
      </c>
      <c r="N129" s="47">
        <v>0</v>
      </c>
      <c r="O129" s="47">
        <v>52</v>
      </c>
      <c r="P129" s="70"/>
      <c r="Q129" s="70"/>
      <c r="R129" s="70"/>
      <c r="S129" s="72">
        <f>SUM(D129:R129)</f>
        <v>1548</v>
      </c>
    </row>
    <row r="130" spans="1:21" s="41" customFormat="1" x14ac:dyDescent="0.25">
      <c r="A130" s="27"/>
      <c r="B130" s="77">
        <v>5830</v>
      </c>
      <c r="C130" s="76" t="s">
        <v>72</v>
      </c>
      <c r="D130" s="47">
        <v>174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70"/>
      <c r="Q130" s="70"/>
      <c r="R130" s="70"/>
      <c r="S130" s="75">
        <f>SUM(D130:R130)</f>
        <v>174</v>
      </c>
    </row>
    <row r="131" spans="1:21" s="41" customFormat="1" x14ac:dyDescent="0.25">
      <c r="A131" s="27"/>
      <c r="B131" s="71" t="s">
        <v>71</v>
      </c>
      <c r="C131" s="71" t="s">
        <v>70</v>
      </c>
      <c r="D131" s="47">
        <v>0</v>
      </c>
      <c r="E131" s="47">
        <v>0</v>
      </c>
      <c r="F131" s="47">
        <v>124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70"/>
      <c r="Q131" s="70"/>
      <c r="R131" s="70"/>
      <c r="S131" s="72">
        <f>SUM(D131:R131)</f>
        <v>124</v>
      </c>
    </row>
    <row r="132" spans="1:21" s="41" customFormat="1" x14ac:dyDescent="0.25">
      <c r="A132" s="27"/>
      <c r="B132" s="71" t="s">
        <v>69</v>
      </c>
      <c r="C132" s="71" t="s">
        <v>44</v>
      </c>
      <c r="D132" s="47">
        <v>873</v>
      </c>
      <c r="E132" s="47"/>
      <c r="F132" s="47">
        <v>1575</v>
      </c>
      <c r="G132" s="47">
        <v>700</v>
      </c>
      <c r="H132" s="47">
        <v>700</v>
      </c>
      <c r="I132" s="47">
        <v>700</v>
      </c>
      <c r="J132" s="47">
        <v>700</v>
      </c>
      <c r="K132" s="47">
        <v>700</v>
      </c>
      <c r="L132" s="47">
        <v>6407.75</v>
      </c>
      <c r="M132" s="47">
        <v>6407.75</v>
      </c>
      <c r="N132" s="47">
        <v>6407.75</v>
      </c>
      <c r="O132" s="47">
        <v>5535</v>
      </c>
      <c r="P132" s="47">
        <v>0</v>
      </c>
      <c r="Q132" s="70"/>
      <c r="R132" s="70"/>
      <c r="S132" s="72">
        <f>SUM(D132:R132)</f>
        <v>30706.25</v>
      </c>
      <c r="U132" s="41">
        <v>30706</v>
      </c>
    </row>
    <row r="133" spans="1:21" s="41" customFormat="1" x14ac:dyDescent="0.25">
      <c r="A133" s="27"/>
      <c r="B133" s="71" t="s">
        <v>68</v>
      </c>
      <c r="C133" s="71" t="s">
        <v>67</v>
      </c>
      <c r="D133" s="47">
        <v>0</v>
      </c>
      <c r="E133" s="47"/>
      <c r="F133" s="47">
        <v>5</v>
      </c>
      <c r="G133" s="47">
        <v>216</v>
      </c>
      <c r="H133" s="47">
        <v>40</v>
      </c>
      <c r="I133" s="47"/>
      <c r="J133" s="47">
        <v>8</v>
      </c>
      <c r="K133" s="47"/>
      <c r="L133" s="47"/>
      <c r="M133" s="47"/>
      <c r="N133" s="47"/>
      <c r="O133" s="47">
        <v>969</v>
      </c>
      <c r="P133" s="70"/>
      <c r="Q133" s="70"/>
      <c r="R133" s="70"/>
      <c r="S133" s="72">
        <f>SUM(D133:R133)</f>
        <v>1238</v>
      </c>
    </row>
    <row r="134" spans="1:21" s="41" customFormat="1" x14ac:dyDescent="0.25">
      <c r="A134" s="27"/>
      <c r="B134" s="71" t="s">
        <v>66</v>
      </c>
      <c r="C134" s="71" t="s">
        <v>65</v>
      </c>
      <c r="D134" s="52">
        <f>+D176*0.05</f>
        <v>0</v>
      </c>
      <c r="E134" s="52">
        <v>14072</v>
      </c>
      <c r="F134" s="47">
        <f>+F176*0.05</f>
        <v>13358.344999999999</v>
      </c>
      <c r="G134" s="47">
        <f>+G176*0.05</f>
        <v>0</v>
      </c>
      <c r="H134" s="47">
        <f>+H176*0.05</f>
        <v>0</v>
      </c>
      <c r="I134" s="47">
        <f>+I176*0.05</f>
        <v>0</v>
      </c>
      <c r="J134" s="47">
        <f>+J176*0.05</f>
        <v>0</v>
      </c>
      <c r="K134" s="47">
        <f>+K176*0.05</f>
        <v>7085.4724999999999</v>
      </c>
      <c r="L134" s="47">
        <f>+L176*0.05</f>
        <v>0</v>
      </c>
      <c r="M134" s="47">
        <f>+M176*0.05</f>
        <v>0</v>
      </c>
      <c r="N134" s="47">
        <f>+N176*0.05</f>
        <v>0</v>
      </c>
      <c r="O134" s="47">
        <v>0</v>
      </c>
      <c r="P134" s="70"/>
      <c r="Q134" s="70"/>
      <c r="R134" s="70"/>
      <c r="S134" s="72">
        <f>SUM(D134:R134)</f>
        <v>34515.817500000005</v>
      </c>
    </row>
    <row r="135" spans="1:21" s="41" customFormat="1" outlineLevel="1" x14ac:dyDescent="0.25">
      <c r="A135" s="27"/>
      <c r="B135" s="71" t="s">
        <v>64</v>
      </c>
      <c r="C135" s="71" t="s">
        <v>63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70"/>
      <c r="Q135" s="70"/>
      <c r="R135" s="70"/>
      <c r="S135" s="72">
        <f>SUM(D135:R135)</f>
        <v>0</v>
      </c>
    </row>
    <row r="136" spans="1:21" s="41" customFormat="1" outlineLevel="1" x14ac:dyDescent="0.25">
      <c r="A136" s="27"/>
      <c r="B136" s="71" t="s">
        <v>62</v>
      </c>
      <c r="C136" s="71" t="s">
        <v>61</v>
      </c>
      <c r="D136" s="47">
        <v>850</v>
      </c>
      <c r="E136" s="47">
        <v>489</v>
      </c>
      <c r="F136" s="47">
        <v>1001</v>
      </c>
      <c r="G136" s="47">
        <v>1001</v>
      </c>
      <c r="H136" s="47">
        <v>1001</v>
      </c>
      <c r="I136" s="47">
        <v>1001</v>
      </c>
      <c r="J136" s="47">
        <v>1001</v>
      </c>
      <c r="K136" s="47">
        <v>1001</v>
      </c>
      <c r="L136" s="47">
        <v>1001</v>
      </c>
      <c r="M136" s="47">
        <v>1001</v>
      </c>
      <c r="N136" s="47">
        <v>1001</v>
      </c>
      <c r="O136" s="47">
        <v>1003</v>
      </c>
      <c r="P136" s="70"/>
      <c r="Q136" s="70"/>
      <c r="R136" s="70"/>
      <c r="S136" s="72">
        <f>SUM(D136:R136)</f>
        <v>11351</v>
      </c>
    </row>
    <row r="137" spans="1:21" s="41" customFormat="1" outlineLevel="1" x14ac:dyDescent="0.25">
      <c r="A137" s="27"/>
      <c r="B137" s="74">
        <v>5873</v>
      </c>
      <c r="C137" s="71" t="s">
        <v>60</v>
      </c>
      <c r="D137" s="47">
        <v>10263.52</v>
      </c>
      <c r="E137" s="47">
        <v>5132</v>
      </c>
      <c r="F137" s="47">
        <v>5500</v>
      </c>
      <c r="G137" s="47">
        <v>5500</v>
      </c>
      <c r="H137" s="47">
        <v>5500</v>
      </c>
      <c r="I137" s="47">
        <v>5500</v>
      </c>
      <c r="J137" s="47">
        <v>5500</v>
      </c>
      <c r="K137" s="47">
        <v>5500</v>
      </c>
      <c r="L137" s="47">
        <v>5500</v>
      </c>
      <c r="M137" s="47">
        <v>5500</v>
      </c>
      <c r="N137" s="47">
        <v>5500</v>
      </c>
      <c r="O137" s="47"/>
      <c r="P137" s="70"/>
      <c r="Q137" s="70"/>
      <c r="R137" s="70"/>
      <c r="S137" s="72">
        <f>SUM(D137:R137)</f>
        <v>64895.520000000004</v>
      </c>
    </row>
    <row r="138" spans="1:21" s="41" customFormat="1" outlineLevel="1" x14ac:dyDescent="0.25">
      <c r="A138" s="27"/>
      <c r="B138" s="74">
        <v>5874</v>
      </c>
      <c r="C138" s="71" t="s">
        <v>59</v>
      </c>
      <c r="D138" s="47">
        <v>60</v>
      </c>
      <c r="E138" s="47">
        <v>164</v>
      </c>
      <c r="F138" s="47">
        <v>111.75</v>
      </c>
      <c r="G138" s="47">
        <v>111.75</v>
      </c>
      <c r="H138" s="47">
        <v>111.75</v>
      </c>
      <c r="I138" s="47">
        <v>111.75</v>
      </c>
      <c r="J138" s="47">
        <v>111.75</v>
      </c>
      <c r="K138" s="47">
        <v>111.75</v>
      </c>
      <c r="L138" s="47">
        <v>111.75</v>
      </c>
      <c r="M138" s="47">
        <v>111.75</v>
      </c>
      <c r="N138" s="47">
        <v>111.75</v>
      </c>
      <c r="O138" s="47">
        <v>111.75</v>
      </c>
      <c r="P138" s="70"/>
      <c r="Q138" s="70"/>
      <c r="R138" s="70"/>
      <c r="S138" s="72">
        <f>SUM(D138:R138)</f>
        <v>1341.5</v>
      </c>
    </row>
    <row r="139" spans="1:21" s="41" customFormat="1" outlineLevel="1" x14ac:dyDescent="0.25">
      <c r="A139" s="27"/>
      <c r="B139" s="74">
        <v>5877</v>
      </c>
      <c r="C139" s="71" t="s">
        <v>58</v>
      </c>
      <c r="D139" s="47"/>
      <c r="E139" s="47"/>
      <c r="F139" s="47">
        <v>1342</v>
      </c>
      <c r="G139" s="47">
        <v>1342</v>
      </c>
      <c r="H139" s="47">
        <v>1342</v>
      </c>
      <c r="I139" s="47">
        <v>1342</v>
      </c>
      <c r="J139" s="47">
        <v>1342</v>
      </c>
      <c r="K139" s="47">
        <v>1342</v>
      </c>
      <c r="L139" s="47">
        <v>1342</v>
      </c>
      <c r="M139" s="47">
        <v>1342</v>
      </c>
      <c r="N139" s="47">
        <v>1342</v>
      </c>
      <c r="O139" s="47">
        <v>1273</v>
      </c>
      <c r="P139" s="70"/>
      <c r="Q139" s="70"/>
      <c r="R139" s="70"/>
      <c r="S139" s="72">
        <f>SUM(D139:R139)</f>
        <v>13351</v>
      </c>
    </row>
    <row r="140" spans="1:21" s="41" customFormat="1" hidden="1" outlineLevel="1" x14ac:dyDescent="0.25">
      <c r="A140" s="27"/>
      <c r="B140" s="71">
        <v>0</v>
      </c>
      <c r="C140" s="71">
        <v>0</v>
      </c>
      <c r="D140" s="47" t="s">
        <v>43</v>
      </c>
      <c r="E140" s="47" t="s">
        <v>43</v>
      </c>
      <c r="F140" s="47" t="s">
        <v>43</v>
      </c>
      <c r="G140" s="47" t="s">
        <v>43</v>
      </c>
      <c r="H140" s="47" t="s">
        <v>43</v>
      </c>
      <c r="I140" s="47" t="s">
        <v>43</v>
      </c>
      <c r="J140" s="47" t="s">
        <v>43</v>
      </c>
      <c r="K140" s="47" t="s">
        <v>43</v>
      </c>
      <c r="L140" s="47" t="s">
        <v>43</v>
      </c>
      <c r="M140" s="47" t="s">
        <v>43</v>
      </c>
      <c r="N140" s="47" t="s">
        <v>43</v>
      </c>
      <c r="O140" s="47" t="s">
        <v>43</v>
      </c>
      <c r="P140" s="70"/>
      <c r="Q140" s="70"/>
      <c r="R140" s="70"/>
      <c r="S140" s="72">
        <f>SUM(D140:R140)</f>
        <v>0</v>
      </c>
    </row>
    <row r="141" spans="1:21" s="41" customFormat="1" hidden="1" outlineLevel="1" x14ac:dyDescent="0.25">
      <c r="A141" s="27"/>
      <c r="B141" s="71">
        <v>0</v>
      </c>
      <c r="C141" s="71">
        <v>0</v>
      </c>
      <c r="D141" s="47" t="s">
        <v>43</v>
      </c>
      <c r="E141" s="47" t="s">
        <v>43</v>
      </c>
      <c r="F141" s="47" t="s">
        <v>43</v>
      </c>
      <c r="G141" s="47" t="s">
        <v>43</v>
      </c>
      <c r="H141" s="47" t="s">
        <v>43</v>
      </c>
      <c r="I141" s="47" t="s">
        <v>43</v>
      </c>
      <c r="J141" s="47" t="s">
        <v>43</v>
      </c>
      <c r="K141" s="47" t="s">
        <v>43</v>
      </c>
      <c r="L141" s="47" t="s">
        <v>43</v>
      </c>
      <c r="M141" s="47" t="s">
        <v>43</v>
      </c>
      <c r="N141" s="47" t="s">
        <v>43</v>
      </c>
      <c r="O141" s="47" t="s">
        <v>43</v>
      </c>
      <c r="P141" s="70"/>
      <c r="Q141" s="70"/>
      <c r="R141" s="70"/>
      <c r="S141" s="72">
        <f>SUM(D141:R141)</f>
        <v>0</v>
      </c>
    </row>
    <row r="142" spans="1:21" s="41" customFormat="1" hidden="1" outlineLevel="1" x14ac:dyDescent="0.25">
      <c r="A142" s="27"/>
      <c r="B142" s="71">
        <v>0</v>
      </c>
      <c r="C142" s="71">
        <v>0</v>
      </c>
      <c r="D142" s="47" t="s">
        <v>43</v>
      </c>
      <c r="E142" s="47" t="s">
        <v>43</v>
      </c>
      <c r="F142" s="47" t="s">
        <v>43</v>
      </c>
      <c r="G142" s="47" t="s">
        <v>43</v>
      </c>
      <c r="H142" s="47" t="s">
        <v>43</v>
      </c>
      <c r="I142" s="47" t="s">
        <v>43</v>
      </c>
      <c r="J142" s="47" t="s">
        <v>43</v>
      </c>
      <c r="K142" s="47" t="s">
        <v>43</v>
      </c>
      <c r="L142" s="47" t="s">
        <v>43</v>
      </c>
      <c r="M142" s="47" t="s">
        <v>43</v>
      </c>
      <c r="N142" s="47" t="s">
        <v>43</v>
      </c>
      <c r="O142" s="47" t="s">
        <v>43</v>
      </c>
      <c r="P142" s="70"/>
      <c r="Q142" s="70"/>
      <c r="R142" s="70"/>
      <c r="S142" s="72">
        <f>SUM(D142:R142)</f>
        <v>0</v>
      </c>
    </row>
    <row r="143" spans="1:21" s="41" customFormat="1" hidden="1" outlineLevel="1" x14ac:dyDescent="0.25">
      <c r="A143" s="27"/>
      <c r="B143" s="71">
        <v>0</v>
      </c>
      <c r="C143" s="71">
        <v>0</v>
      </c>
      <c r="D143" s="47" t="s">
        <v>43</v>
      </c>
      <c r="E143" s="47" t="s">
        <v>43</v>
      </c>
      <c r="F143" s="47" t="s">
        <v>43</v>
      </c>
      <c r="G143" s="47" t="s">
        <v>43</v>
      </c>
      <c r="H143" s="47" t="s">
        <v>43</v>
      </c>
      <c r="I143" s="47" t="s">
        <v>43</v>
      </c>
      <c r="J143" s="47" t="s">
        <v>43</v>
      </c>
      <c r="K143" s="47" t="s">
        <v>43</v>
      </c>
      <c r="L143" s="47" t="s">
        <v>43</v>
      </c>
      <c r="M143" s="47" t="s">
        <v>43</v>
      </c>
      <c r="N143" s="47" t="s">
        <v>43</v>
      </c>
      <c r="O143" s="47" t="s">
        <v>43</v>
      </c>
      <c r="P143" s="70"/>
      <c r="Q143" s="70"/>
      <c r="R143" s="70"/>
      <c r="S143" s="72">
        <f>SUM(D143:R143)</f>
        <v>0</v>
      </c>
    </row>
    <row r="144" spans="1:21" s="41" customFormat="1" hidden="1" outlineLevel="1" x14ac:dyDescent="0.25">
      <c r="A144" s="27"/>
      <c r="B144" s="71">
        <v>0</v>
      </c>
      <c r="C144" s="71">
        <v>0</v>
      </c>
      <c r="D144" s="47" t="s">
        <v>43</v>
      </c>
      <c r="E144" s="47" t="s">
        <v>43</v>
      </c>
      <c r="F144" s="47" t="s">
        <v>43</v>
      </c>
      <c r="G144" s="47" t="s">
        <v>43</v>
      </c>
      <c r="H144" s="47" t="s">
        <v>43</v>
      </c>
      <c r="I144" s="47" t="s">
        <v>43</v>
      </c>
      <c r="J144" s="47" t="s">
        <v>43</v>
      </c>
      <c r="K144" s="47" t="s">
        <v>43</v>
      </c>
      <c r="L144" s="47" t="s">
        <v>43</v>
      </c>
      <c r="M144" s="47" t="s">
        <v>43</v>
      </c>
      <c r="N144" s="47" t="s">
        <v>43</v>
      </c>
      <c r="O144" s="47" t="s">
        <v>43</v>
      </c>
      <c r="P144" s="70"/>
      <c r="Q144" s="70"/>
      <c r="R144" s="70"/>
      <c r="S144" s="72">
        <f>SUM(D144:R144)</f>
        <v>0</v>
      </c>
    </row>
    <row r="145" spans="1:19" s="41" customFormat="1" hidden="1" outlineLevel="1" x14ac:dyDescent="0.25">
      <c r="A145" s="27"/>
      <c r="B145" s="71">
        <v>0</v>
      </c>
      <c r="C145" s="71">
        <v>0</v>
      </c>
      <c r="D145" s="47" t="s">
        <v>43</v>
      </c>
      <c r="E145" s="47" t="s">
        <v>43</v>
      </c>
      <c r="F145" s="47" t="s">
        <v>43</v>
      </c>
      <c r="G145" s="47" t="s">
        <v>43</v>
      </c>
      <c r="H145" s="47" t="s">
        <v>43</v>
      </c>
      <c r="I145" s="47" t="s">
        <v>43</v>
      </c>
      <c r="J145" s="47" t="s">
        <v>43</v>
      </c>
      <c r="K145" s="47" t="s">
        <v>43</v>
      </c>
      <c r="L145" s="47" t="s">
        <v>43</v>
      </c>
      <c r="M145" s="47" t="s">
        <v>43</v>
      </c>
      <c r="N145" s="47" t="s">
        <v>43</v>
      </c>
      <c r="O145" s="47" t="s">
        <v>43</v>
      </c>
      <c r="P145" s="70"/>
      <c r="Q145" s="70"/>
      <c r="R145" s="70"/>
      <c r="S145" s="72">
        <f>SUM(D145:R145)</f>
        <v>0</v>
      </c>
    </row>
    <row r="146" spans="1:19" s="41" customFormat="1" collapsed="1" x14ac:dyDescent="0.25">
      <c r="A146" s="27"/>
      <c r="B146" s="71" t="s">
        <v>57</v>
      </c>
      <c r="C146" s="71" t="s">
        <v>56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70"/>
      <c r="Q146" s="70"/>
      <c r="R146" s="70"/>
      <c r="S146" s="72">
        <f>SUM(D146:R146)</f>
        <v>0</v>
      </c>
    </row>
    <row r="147" spans="1:19" s="41" customFormat="1" x14ac:dyDescent="0.25">
      <c r="A147" s="27"/>
      <c r="B147" s="68" t="s">
        <v>55</v>
      </c>
      <c r="C147" s="44" t="s">
        <v>50</v>
      </c>
      <c r="D147" s="63">
        <f>IF(SUM(D110:D146)&gt;0,SUM(D110:D146),"")</f>
        <v>82475.520000000004</v>
      </c>
      <c r="E147" s="63">
        <f>IF(SUM(E110:E146)&gt;0,SUM(E110:E146),"")</f>
        <v>93803.947</v>
      </c>
      <c r="F147" s="63">
        <f>IF(SUM(F110:F146)&gt;0,SUM(F110:F146),"")</f>
        <v>89166.60325</v>
      </c>
      <c r="G147" s="63">
        <f>IF(SUM(G110:G146)&gt;0,SUM(G110:G146),"")</f>
        <v>73966.743749999994</v>
      </c>
      <c r="H147" s="63">
        <f>IF(SUM(H110:H146)&gt;0,SUM(H110:H146),"")</f>
        <v>89338.743749999994</v>
      </c>
      <c r="I147" s="63">
        <f>IF(SUM(I110:I146)&gt;0,SUM(I110:I146),"")</f>
        <v>71009.308250000002</v>
      </c>
      <c r="J147" s="63">
        <f>IF(SUM(J110:J146)&gt;0,SUM(J110:J146),"")</f>
        <v>82726.340702500005</v>
      </c>
      <c r="K147" s="63">
        <f>IF(SUM(K110:K146)&gt;0,SUM(K110:K146),"")</f>
        <v>78044.813202500009</v>
      </c>
      <c r="L147" s="63">
        <f>IF(SUM(L110:L146)&gt;0,SUM(L110:L146),"")</f>
        <v>80600.090702500005</v>
      </c>
      <c r="M147" s="63">
        <f>IF(SUM(M110:M146)&gt;0,SUM(M110:M146),"")</f>
        <v>82700.090702500005</v>
      </c>
      <c r="N147" s="63">
        <f>IF(SUM(N110:N146)&gt;0,SUM(N110:N146),"")</f>
        <v>82697.090702500005</v>
      </c>
      <c r="O147" s="63">
        <f>IF(SUM(O110:O146)&gt;0,SUM(O110:O146),"")</f>
        <v>118744.49548750001</v>
      </c>
      <c r="P147" s="42"/>
      <c r="Q147" s="42"/>
      <c r="R147" s="42"/>
      <c r="S147" s="72">
        <f>SUM(S111:S146)</f>
        <v>1025273.7875</v>
      </c>
    </row>
    <row r="148" spans="1:19" s="41" customFormat="1" x14ac:dyDescent="0.25">
      <c r="A148" s="27"/>
      <c r="B148" s="61"/>
      <c r="C148" s="5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9" s="41" customFormat="1" x14ac:dyDescent="0.25">
      <c r="B149" s="44" t="s">
        <v>54</v>
      </c>
      <c r="C149" s="5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9" s="41" customFormat="1" x14ac:dyDescent="0.25">
      <c r="A150" s="27"/>
      <c r="B150" s="71" t="s">
        <v>53</v>
      </c>
      <c r="C150" s="71" t="s">
        <v>52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70"/>
      <c r="Q150" s="70"/>
      <c r="R150" s="70"/>
      <c r="S150" s="69" t="s">
        <v>43</v>
      </c>
    </row>
    <row r="151" spans="1:19" s="41" customFormat="1" x14ac:dyDescent="0.25">
      <c r="A151" s="27"/>
      <c r="B151" s="68" t="s">
        <v>51</v>
      </c>
      <c r="C151" s="44" t="s">
        <v>50</v>
      </c>
      <c r="D151" s="63" t="str">
        <f>IF(SUM(D149:D150)&gt;0,SUM(D149:D150),"")</f>
        <v/>
      </c>
      <c r="E151" s="63" t="str">
        <f>IF(SUM(E149:E150)&gt;0,SUM(E149:E150),"")</f>
        <v/>
      </c>
      <c r="F151" s="63" t="str">
        <f>IF(SUM(F149:F150)&gt;0,SUM(F149:F150),"")</f>
        <v/>
      </c>
      <c r="G151" s="63" t="str">
        <f>IF(SUM(G149:G150)&gt;0,SUM(G149:G150),"")</f>
        <v/>
      </c>
      <c r="H151" s="63" t="str">
        <f>IF(SUM(H149:H150)&gt;0,SUM(H149:H150),"")</f>
        <v/>
      </c>
      <c r="I151" s="63" t="str">
        <f>IF(SUM(I149:I150)&gt;0,SUM(I149:I150),"")</f>
        <v/>
      </c>
      <c r="J151" s="63" t="str">
        <f>IF(SUM(J149:J150)&gt;0,SUM(J149:J150),"")</f>
        <v/>
      </c>
      <c r="K151" s="63" t="str">
        <f>IF(SUM(K149:K150)&gt;0,SUM(K149:K150),"")</f>
        <v/>
      </c>
      <c r="L151" s="63" t="str">
        <f>IF(SUM(L149:L150)&gt;0,SUM(L149:L150),"")</f>
        <v/>
      </c>
      <c r="M151" s="63" t="str">
        <f>IF(SUM(M149:M150)&gt;0,SUM(M149:M150),"")</f>
        <v/>
      </c>
      <c r="N151" s="63" t="str">
        <f>IF(SUM(N149:N150)&gt;0,SUM(N149:N150),"")</f>
        <v/>
      </c>
      <c r="O151" s="63" t="str">
        <f>IF(SUM(O149:O150)&gt;0,SUM(O149:O150),"")</f>
        <v/>
      </c>
      <c r="P151" s="42"/>
      <c r="Q151" s="42"/>
      <c r="R151" s="42"/>
      <c r="S151" s="73"/>
    </row>
    <row r="152" spans="1:19" s="41" customFormat="1" x14ac:dyDescent="0.25">
      <c r="A152" s="27"/>
      <c r="B152" s="61"/>
      <c r="C152" s="59"/>
      <c r="D152" s="58"/>
      <c r="E152" s="58"/>
      <c r="F152" s="5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9" s="41" customFormat="1" x14ac:dyDescent="0.25">
      <c r="B153" s="44" t="s">
        <v>49</v>
      </c>
      <c r="C153" s="59"/>
      <c r="D153" s="58"/>
      <c r="E153" s="58"/>
      <c r="F153" s="5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9" s="41" customFormat="1" x14ac:dyDescent="0.25">
      <c r="A154" s="27"/>
      <c r="B154" s="71" t="s">
        <v>42</v>
      </c>
      <c r="C154" s="71" t="s">
        <v>48</v>
      </c>
      <c r="D154" s="47">
        <v>0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>
        <v>0</v>
      </c>
      <c r="P154" s="70"/>
      <c r="Q154" s="70"/>
      <c r="R154" s="70"/>
      <c r="S154" s="69" t="s">
        <v>43</v>
      </c>
    </row>
    <row r="155" spans="1:19" s="41" customFormat="1" x14ac:dyDescent="0.25">
      <c r="A155" s="27"/>
      <c r="B155" s="71" t="s">
        <v>47</v>
      </c>
      <c r="C155" s="71" t="s">
        <v>46</v>
      </c>
      <c r="D155" s="47">
        <v>0</v>
      </c>
      <c r="E155" s="47">
        <v>0</v>
      </c>
      <c r="F155" s="47">
        <v>0</v>
      </c>
      <c r="G155" s="47"/>
      <c r="H155" s="47">
        <v>0</v>
      </c>
      <c r="I155" s="47">
        <v>0</v>
      </c>
      <c r="J155" s="47"/>
      <c r="K155" s="47">
        <v>0</v>
      </c>
      <c r="L155" s="47">
        <v>0</v>
      </c>
      <c r="M155" s="47"/>
      <c r="N155" s="47">
        <v>0</v>
      </c>
      <c r="O155" s="47"/>
      <c r="P155" s="47"/>
      <c r="Q155" s="70"/>
      <c r="R155" s="70"/>
      <c r="S155" s="72">
        <f>SUM(D155:R155)</f>
        <v>0</v>
      </c>
    </row>
    <row r="156" spans="1:19" s="41" customFormat="1" x14ac:dyDescent="0.25">
      <c r="A156" s="27"/>
      <c r="B156" s="71" t="s">
        <v>45</v>
      </c>
      <c r="C156" s="71" t="s">
        <v>44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70"/>
      <c r="Q156" s="70"/>
      <c r="R156" s="70"/>
      <c r="S156" s="69" t="s">
        <v>43</v>
      </c>
    </row>
    <row r="157" spans="1:19" s="41" customFormat="1" x14ac:dyDescent="0.25">
      <c r="A157" s="27"/>
      <c r="B157" s="68" t="s">
        <v>42</v>
      </c>
      <c r="C157" s="44" t="s">
        <v>19</v>
      </c>
      <c r="D157" s="67" t="str">
        <f>IF(SUM(D153:D156)&gt;0,SUM(D153:D156),"")</f>
        <v/>
      </c>
      <c r="E157" s="67" t="str">
        <f>IF(SUM(E153:E156)&gt;0,SUM(E153:E156),"")</f>
        <v/>
      </c>
      <c r="F157" s="67" t="str">
        <f>IF(SUM(F153:F156)&gt;0,SUM(F153:F156),"")</f>
        <v/>
      </c>
      <c r="G157" s="67" t="str">
        <f>IF(SUM(G153:G156)&gt;0,SUM(G153:G156),"")</f>
        <v/>
      </c>
      <c r="H157" s="67" t="str">
        <f>IF(SUM(H153:H156)&gt;0,SUM(H153:H156),"")</f>
        <v/>
      </c>
      <c r="I157" s="67" t="str">
        <f>IF(SUM(I153:I156)&gt;0,SUM(I153:I156),"")</f>
        <v/>
      </c>
      <c r="J157" s="67" t="str">
        <f>IF(SUM(J153:J156)&gt;0,SUM(J153:J156),"")</f>
        <v/>
      </c>
      <c r="K157" s="67" t="str">
        <f>IF(SUM(K153:K156)&gt;0,SUM(K153:K156),"")</f>
        <v/>
      </c>
      <c r="L157" s="67" t="str">
        <f>IF(SUM(L153:L156)&gt;0,SUM(L153:L156),"")</f>
        <v/>
      </c>
      <c r="M157" s="67" t="str">
        <f>IF(SUM(M153:M156)&gt;0,SUM(M153:M156),"")</f>
        <v/>
      </c>
      <c r="N157" s="67" t="str">
        <f>IF(SUM(N153:N156)&gt;0,SUM(N153:N156),"")</f>
        <v/>
      </c>
      <c r="O157" s="67" t="str">
        <f>IF(SUM(O153:O156)&gt;0,SUM(O153:O156),"")</f>
        <v/>
      </c>
      <c r="P157" s="67" t="str">
        <f>IF(SUM(P153:P156)&gt;0,SUM(P153:P156),"")</f>
        <v/>
      </c>
      <c r="Q157" s="66"/>
      <c r="R157" s="66"/>
      <c r="S157" s="62">
        <f>SUM(D157:R157)</f>
        <v>0</v>
      </c>
    </row>
    <row r="158" spans="1:19" s="41" customFormat="1" x14ac:dyDescent="0.25">
      <c r="A158" s="44" t="s">
        <v>41</v>
      </c>
      <c r="B158" s="61"/>
      <c r="C158" s="59"/>
      <c r="D158" s="63">
        <f>IF(SUM(D157,D151,D147,D108,D88,D76,D63)&gt;0,SUM(D157,D151,D147,D108,D88,D76,D63),"")</f>
        <v>259101.52000000002</v>
      </c>
      <c r="E158" s="63">
        <f>IF(SUM(E157,E151,E147,E108,E88,E76,E63)&gt;0,SUM(E157,E151,E147,E108,E88,E76,E63),"")</f>
        <v>258037.94699999999</v>
      </c>
      <c r="F158" s="63">
        <f>IF(SUM(F157,F151,F147,F108,F88,F76,F63)&gt;0,SUM(F157,F151,F147,F108,F88,F76,F63),"")</f>
        <v>318574.72324999998</v>
      </c>
      <c r="G158" s="63">
        <f>IF(SUM(G157,G151,G147,G108,G88,G76,G63)&gt;0,SUM(G157,G151,G147,G108,G88,G76,G63),"")</f>
        <v>307454.86375000002</v>
      </c>
      <c r="H158" s="63">
        <f>IF(SUM(H157,H151,H147,H108,H88,H76,H63)&gt;0,SUM(H157,H151,H147,H108,H88,H76,H63),"")</f>
        <v>318747.86375000002</v>
      </c>
      <c r="I158" s="63">
        <f>IF(SUM(I157,I151,I147,I108,I88,I76,I63)&gt;0,SUM(I157,I151,I147,I108,I88,I76,I63),"")</f>
        <v>300418.42825</v>
      </c>
      <c r="J158" s="63">
        <f>IF(SUM(J157,J151,J147,J108,J88,J76,J63)&gt;0,SUM(J157,J151,J147,J108,J88,J76,J63),"")</f>
        <v>316214.46070250002</v>
      </c>
      <c r="K158" s="63">
        <f>IF(SUM(K157,K151,K147,K108,K88,K76,K63)&gt;0,SUM(K157,K151,K147,K108,K88,K76,K63),"")</f>
        <v>307453.93320249999</v>
      </c>
      <c r="L158" s="63">
        <f>IF(SUM(L157,L151,L147,L108,L88,L76,L63)&gt;0,SUM(L157,L151,L147,L108,L88,L76,L63),"")</f>
        <v>310009.21070250002</v>
      </c>
      <c r="M158" s="63">
        <f>IF(SUM(M157,M151,M147,M108,M88,M76,M63)&gt;0,SUM(M157,M151,M147,M108,M88,M76,M63),"")</f>
        <v>308738.96070250002</v>
      </c>
      <c r="N158" s="63">
        <f>IF(SUM(N157,N151,N147,N108,N88,N76,N63)&gt;0,SUM(N157,N151,N147,N108,N88,N76,N63),"")</f>
        <v>308724.96070250002</v>
      </c>
      <c r="O158" s="63">
        <f>IF(SUM(O157,O151,O147,O108,O88,O76,O63)&gt;0,SUM(O157,O151,O147,O108,O88,O76,O63),"")</f>
        <v>346248.36548750004</v>
      </c>
      <c r="P158" s="63" t="str">
        <f>IF(SUM(P157,P151,P147,P108,P88,P76,P63)&gt;0,SUM(P157,P151,P147,P108,P88,P76,P63),"")</f>
        <v/>
      </c>
      <c r="Q158" s="2"/>
      <c r="R158" s="2"/>
      <c r="S158" s="62">
        <f>SUM(D158:O158)</f>
        <v>3659725.2374999993</v>
      </c>
    </row>
    <row r="159" spans="1:19" s="41" customFormat="1" x14ac:dyDescent="0.25">
      <c r="A159" s="44"/>
      <c r="B159" s="61"/>
      <c r="C159" s="59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2"/>
      <c r="R159" s="2"/>
      <c r="S159" s="62"/>
    </row>
    <row r="160" spans="1:19" s="41" customFormat="1" ht="18.75" x14ac:dyDescent="0.3">
      <c r="A160" s="44"/>
      <c r="B160" s="61"/>
      <c r="C160" s="65" t="s">
        <v>40</v>
      </c>
      <c r="D160" s="64">
        <f>D51-D158</f>
        <v>-171792.52000000002</v>
      </c>
      <c r="E160" s="64">
        <f>E51-E158</f>
        <v>-181660.94699999999</v>
      </c>
      <c r="F160" s="64">
        <f>F51-F158</f>
        <v>-82108.723249999981</v>
      </c>
      <c r="G160" s="64">
        <f>G51-G158</f>
        <v>66130.136249999981</v>
      </c>
      <c r="H160" s="64">
        <f>H51-H158</f>
        <v>-46361.863750000019</v>
      </c>
      <c r="I160" s="64">
        <f>I51-I158</f>
        <v>167452.07175</v>
      </c>
      <c r="J160" s="64">
        <f>J51-J158</f>
        <v>132849.28929749998</v>
      </c>
      <c r="K160" s="64">
        <f>K51-K158</f>
        <v>-55042.183202499989</v>
      </c>
      <c r="L160" s="64">
        <f>L51-L158</f>
        <v>-7757.210702500015</v>
      </c>
      <c r="M160" s="64">
        <f>M51-M158</f>
        <v>164772.03929749998</v>
      </c>
      <c r="N160" s="64">
        <f>N51-N158</f>
        <v>-33327.960702500015</v>
      </c>
      <c r="O160" s="64">
        <f>O51-O158</f>
        <v>-59835.865487500036</v>
      </c>
      <c r="P160" s="63"/>
      <c r="Q160" s="2"/>
      <c r="R160" s="2"/>
      <c r="S160" s="62"/>
    </row>
    <row r="161" spans="1:18" s="41" customFormat="1" x14ac:dyDescent="0.25">
      <c r="A161" s="44"/>
      <c r="B161" s="61"/>
      <c r="C161" s="59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2"/>
      <c r="Q161" s="2"/>
      <c r="R161" s="2"/>
    </row>
    <row r="162" spans="1:18" s="41" customFormat="1" x14ac:dyDescent="0.25">
      <c r="A162" s="27"/>
      <c r="B162" s="44" t="s">
        <v>39</v>
      </c>
      <c r="C162" s="59"/>
      <c r="D162" s="58"/>
      <c r="E162" s="58"/>
      <c r="F162" s="5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41" customFormat="1" x14ac:dyDescent="0.25">
      <c r="A163" s="57">
        <v>75357</v>
      </c>
      <c r="B163" s="49"/>
      <c r="C163" s="49" t="s">
        <v>38</v>
      </c>
      <c r="D163" s="52">
        <v>75487</v>
      </c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6"/>
      <c r="Q163" s="46"/>
      <c r="R163" s="46"/>
    </row>
    <row r="164" spans="1:18" s="41" customFormat="1" x14ac:dyDescent="0.25">
      <c r="A164" s="27"/>
      <c r="B164" s="49" t="s">
        <v>37</v>
      </c>
      <c r="C164" s="48" t="s">
        <v>36</v>
      </c>
      <c r="D164" s="47">
        <v>265015</v>
      </c>
      <c r="E164" s="47">
        <v>52000</v>
      </c>
      <c r="F164" s="47">
        <v>48676</v>
      </c>
      <c r="G164" s="47"/>
      <c r="H164" s="47">
        <v>149835</v>
      </c>
      <c r="I164" s="47">
        <v>34011</v>
      </c>
      <c r="J164" s="47">
        <v>8477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56">
        <f>P51</f>
        <v>434945.5</v>
      </c>
      <c r="Q164" s="56">
        <f>Q51</f>
        <v>0</v>
      </c>
      <c r="R164" s="56">
        <f>R51</f>
        <v>0</v>
      </c>
    </row>
    <row r="165" spans="1:18" s="41" customFormat="1" x14ac:dyDescent="0.25">
      <c r="A165" s="27"/>
      <c r="B165" s="54">
        <v>9330</v>
      </c>
      <c r="C165" s="48" t="s">
        <v>35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56"/>
      <c r="Q165" s="56"/>
      <c r="R165" s="56"/>
    </row>
    <row r="166" spans="1:18" s="41" customFormat="1" x14ac:dyDescent="0.25">
      <c r="A166" s="27"/>
      <c r="B166" s="54">
        <v>9335</v>
      </c>
      <c r="C166" s="48" t="s">
        <v>34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56"/>
      <c r="Q166" s="56"/>
      <c r="R166" s="56"/>
    </row>
    <row r="167" spans="1:18" s="41" customFormat="1" x14ac:dyDescent="0.25">
      <c r="A167" s="27"/>
      <c r="B167" s="54">
        <v>9340</v>
      </c>
      <c r="C167" s="48" t="s">
        <v>33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56"/>
      <c r="Q167" s="56"/>
      <c r="R167" s="56"/>
    </row>
    <row r="168" spans="1:18" s="41" customFormat="1" x14ac:dyDescent="0.25">
      <c r="A168" s="27"/>
      <c r="B168" s="54" t="s">
        <v>32</v>
      </c>
      <c r="C168" s="48" t="s">
        <v>8</v>
      </c>
      <c r="D168" s="52">
        <v>23936</v>
      </c>
      <c r="E168" s="52">
        <v>-16739</v>
      </c>
      <c r="F168" s="52"/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6"/>
      <c r="Q168" s="46"/>
      <c r="R168" s="46"/>
    </row>
    <row r="169" spans="1:18" s="41" customFormat="1" x14ac:dyDescent="0.25">
      <c r="A169" s="27"/>
      <c r="B169" s="55">
        <v>95019503</v>
      </c>
      <c r="C169" s="48" t="s">
        <v>31</v>
      </c>
      <c r="D169" s="52">
        <v>-33169</v>
      </c>
      <c r="E169" s="52">
        <v>26041</v>
      </c>
      <c r="F169" s="52"/>
      <c r="G169" s="47"/>
      <c r="H169" s="47"/>
      <c r="I169" s="47"/>
      <c r="J169" s="47"/>
      <c r="K169" s="47"/>
      <c r="L169" s="47"/>
      <c r="M169" s="47"/>
      <c r="N169" s="47"/>
      <c r="O169" s="47"/>
      <c r="P169" s="46"/>
      <c r="Q169" s="46"/>
      <c r="R169" s="46"/>
    </row>
    <row r="170" spans="1:18" s="41" customFormat="1" x14ac:dyDescent="0.25">
      <c r="A170" s="27"/>
      <c r="B170" s="54"/>
      <c r="C170" s="48" t="s">
        <v>30</v>
      </c>
      <c r="D170" s="52"/>
      <c r="E170" s="52"/>
      <c r="F170" s="52"/>
      <c r="G170" s="47"/>
      <c r="H170" s="47"/>
      <c r="I170" s="47"/>
      <c r="J170" s="47"/>
      <c r="K170" s="47"/>
      <c r="L170" s="47"/>
      <c r="M170" s="47"/>
      <c r="N170" s="47"/>
      <c r="O170" s="47"/>
      <c r="P170" s="46"/>
      <c r="Q170" s="46"/>
      <c r="R170" s="46"/>
    </row>
    <row r="171" spans="1:18" s="41" customFormat="1" x14ac:dyDescent="0.25">
      <c r="A171" s="27"/>
      <c r="B171" s="54"/>
      <c r="C171" s="48" t="s">
        <v>29</v>
      </c>
      <c r="D171" s="52"/>
      <c r="E171" s="52"/>
      <c r="F171" s="52"/>
      <c r="G171" s="47"/>
      <c r="H171" s="47"/>
      <c r="I171" s="47"/>
      <c r="J171" s="47"/>
      <c r="K171" s="47"/>
      <c r="L171" s="47"/>
      <c r="M171" s="47"/>
      <c r="N171" s="47"/>
      <c r="O171" s="47"/>
      <c r="P171" s="46"/>
      <c r="Q171" s="46"/>
      <c r="R171" s="46"/>
    </row>
    <row r="172" spans="1:18" s="41" customFormat="1" x14ac:dyDescent="0.25">
      <c r="A172" s="27"/>
      <c r="B172" s="54"/>
      <c r="C172" s="48" t="s">
        <v>28</v>
      </c>
      <c r="D172" s="52"/>
      <c r="E172" s="52"/>
      <c r="F172" s="52"/>
      <c r="G172" s="47"/>
      <c r="H172" s="47"/>
      <c r="I172" s="47"/>
      <c r="J172" s="47"/>
      <c r="K172" s="47"/>
      <c r="L172" s="47"/>
      <c r="M172" s="47"/>
      <c r="N172" s="47"/>
      <c r="O172" s="47"/>
      <c r="P172" s="46"/>
      <c r="Q172" s="46"/>
      <c r="R172" s="46"/>
    </row>
    <row r="173" spans="1:18" s="41" customFormat="1" x14ac:dyDescent="0.25">
      <c r="A173" s="27"/>
      <c r="B173" s="54"/>
      <c r="C173" s="48" t="s">
        <v>27</v>
      </c>
      <c r="D173" s="52"/>
      <c r="E173" s="52"/>
      <c r="F173" s="52"/>
      <c r="G173" s="47"/>
      <c r="H173" s="47"/>
      <c r="I173" s="47"/>
      <c r="J173" s="47"/>
      <c r="K173" s="47"/>
      <c r="L173" s="47"/>
      <c r="M173" s="47"/>
      <c r="N173" s="47"/>
      <c r="O173" s="47"/>
      <c r="P173" s="46"/>
      <c r="Q173" s="46"/>
      <c r="R173" s="46"/>
    </row>
    <row r="174" spans="1:18" s="41" customFormat="1" x14ac:dyDescent="0.25">
      <c r="A174" s="27"/>
      <c r="B174" s="54"/>
      <c r="C174" s="48" t="s">
        <v>26</v>
      </c>
      <c r="D174" s="52"/>
      <c r="E174" s="52"/>
      <c r="F174" s="52"/>
      <c r="G174" s="47"/>
      <c r="H174" s="47"/>
      <c r="I174" s="47"/>
      <c r="J174" s="47"/>
      <c r="K174" s="47"/>
      <c r="L174" s="47"/>
      <c r="M174" s="47"/>
      <c r="N174" s="47"/>
      <c r="O174" s="47"/>
      <c r="P174" s="46"/>
      <c r="Q174" s="46"/>
      <c r="R174" s="46"/>
    </row>
    <row r="175" spans="1:18" s="41" customFormat="1" x14ac:dyDescent="0.25">
      <c r="A175" s="27"/>
      <c r="B175" s="54"/>
      <c r="C175" s="48" t="s">
        <v>25</v>
      </c>
      <c r="D175" s="52"/>
      <c r="E175" s="52"/>
      <c r="F175" s="52"/>
      <c r="G175" s="47"/>
      <c r="H175" s="47"/>
      <c r="I175" s="47"/>
      <c r="J175" s="47"/>
      <c r="K175" s="47"/>
      <c r="L175" s="47"/>
      <c r="M175" s="47"/>
      <c r="N175" s="47"/>
      <c r="O175" s="47"/>
      <c r="P175" s="46"/>
      <c r="Q175" s="46"/>
      <c r="R175" s="46"/>
    </row>
    <row r="176" spans="1:18" s="41" customFormat="1" x14ac:dyDescent="0.25">
      <c r="A176" s="27"/>
      <c r="B176" s="53" t="s">
        <v>24</v>
      </c>
      <c r="C176" s="48" t="s">
        <v>23</v>
      </c>
      <c r="D176" s="52"/>
      <c r="E176" s="52">
        <v>264072</v>
      </c>
      <c r="F176" s="52">
        <f>+(I12+J12)*0.85</f>
        <v>267166.89999999997</v>
      </c>
      <c r="G176" s="52">
        <v>0</v>
      </c>
      <c r="H176" s="52"/>
      <c r="I176" s="52"/>
      <c r="J176" s="52"/>
      <c r="K176" s="52">
        <f>+M12*0.85</f>
        <v>141709.44999999998</v>
      </c>
      <c r="L176" s="47"/>
      <c r="M176" s="47"/>
      <c r="N176" s="47"/>
      <c r="O176" s="47"/>
      <c r="P176" s="46"/>
      <c r="Q176" s="46"/>
      <c r="R176" s="46"/>
    </row>
    <row r="177" spans="1:18" s="41" customFormat="1" x14ac:dyDescent="0.25">
      <c r="A177" s="27"/>
      <c r="B177" s="49" t="s">
        <v>22</v>
      </c>
      <c r="C177" s="48" t="s">
        <v>21</v>
      </c>
      <c r="D177" s="52">
        <v>-82770</v>
      </c>
      <c r="E177" s="52">
        <v>-85000</v>
      </c>
      <c r="F177" s="52">
        <v>-82789.31</v>
      </c>
      <c r="G177" s="52">
        <v>-70000</v>
      </c>
      <c r="H177" s="51">
        <f>-E176/2</f>
        <v>-132036</v>
      </c>
      <c r="I177" s="51">
        <f>+H177</f>
        <v>-132036</v>
      </c>
      <c r="J177" s="50">
        <f>+I177</f>
        <v>-132036</v>
      </c>
      <c r="K177" s="50">
        <f>+J177</f>
        <v>-132036</v>
      </c>
      <c r="L177" s="47"/>
      <c r="M177" s="47">
        <f>-K176</f>
        <v>-141709.44999999998</v>
      </c>
      <c r="N177" s="47"/>
      <c r="O177" s="47"/>
      <c r="P177" s="46"/>
      <c r="Q177" s="46"/>
      <c r="R177" s="46"/>
    </row>
    <row r="178" spans="1:18" s="41" customFormat="1" x14ac:dyDescent="0.25">
      <c r="A178" s="27"/>
      <c r="B178" s="49"/>
      <c r="C178" s="48" t="s">
        <v>20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6"/>
      <c r="Q178" s="46"/>
      <c r="R178" s="46"/>
    </row>
    <row r="179" spans="1:18" s="41" customFormat="1" x14ac:dyDescent="0.25">
      <c r="A179" s="27"/>
      <c r="B179" s="45"/>
      <c r="C179" s="44" t="s">
        <v>19</v>
      </c>
      <c r="D179" s="43">
        <f>SUM(D163:D178)</f>
        <v>248499</v>
      </c>
      <c r="E179" s="43">
        <f>SUM(E163:E178)</f>
        <v>240374</v>
      </c>
      <c r="F179" s="43">
        <f>SUM(F163:F178)</f>
        <v>233053.58999999997</v>
      </c>
      <c r="G179" s="43">
        <f>SUM(G163:G178)</f>
        <v>-70000</v>
      </c>
      <c r="H179" s="43">
        <f>SUM(H163:H178)</f>
        <v>17799</v>
      </c>
      <c r="I179" s="43">
        <f>SUM(I163:I178)</f>
        <v>-98025</v>
      </c>
      <c r="J179" s="43">
        <f>SUM(J163:J178)</f>
        <v>-123559</v>
      </c>
      <c r="K179" s="43">
        <f>SUM(K163:K178)</f>
        <v>9673.4499999999825</v>
      </c>
      <c r="L179" s="43">
        <f>SUM(L163:L178)</f>
        <v>0</v>
      </c>
      <c r="M179" s="43">
        <f>SUM(M163:M178)</f>
        <v>-141709.44999999998</v>
      </c>
      <c r="N179" s="43">
        <f>SUM(N163:N178)</f>
        <v>0</v>
      </c>
      <c r="O179" s="43">
        <f>SUM(O163:O178)</f>
        <v>0</v>
      </c>
      <c r="P179" s="43"/>
      <c r="Q179" s="42"/>
      <c r="R179" s="42"/>
    </row>
    <row r="180" spans="1:18" s="3" customFormat="1" ht="16.5" thickBot="1" x14ac:dyDescent="0.3">
      <c r="A180" s="27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3" customFormat="1" ht="16.5" thickBot="1" x14ac:dyDescent="0.3">
      <c r="A181" s="38" t="s">
        <v>18</v>
      </c>
      <c r="B181" s="37"/>
      <c r="C181" s="36"/>
      <c r="D181" s="40">
        <f>D51-D158</f>
        <v>-171792.52000000002</v>
      </c>
      <c r="E181" s="34">
        <f>E51-E158</f>
        <v>-181660.94699999999</v>
      </c>
      <c r="F181" s="34">
        <f>F51-F158</f>
        <v>-82108.723249999981</v>
      </c>
      <c r="G181" s="34">
        <f>G51-G158</f>
        <v>66130.136249999981</v>
      </c>
      <c r="H181" s="34">
        <f>H51-H158</f>
        <v>-46361.863750000019</v>
      </c>
      <c r="I181" s="34">
        <f>I51-I158</f>
        <v>167452.07175</v>
      </c>
      <c r="J181" s="34">
        <f>J51-J158</f>
        <v>132849.28929749998</v>
      </c>
      <c r="K181" s="34">
        <f>K51-K158</f>
        <v>-55042.183202499989</v>
      </c>
      <c r="L181" s="34">
        <f>L51-L158</f>
        <v>-7757.210702500015</v>
      </c>
      <c r="M181" s="34">
        <f>M51-M158</f>
        <v>164772.03929749998</v>
      </c>
      <c r="N181" s="34">
        <f>N51-N158</f>
        <v>-33327.960702500015</v>
      </c>
      <c r="O181" s="28">
        <f>O51-O158</f>
        <v>-59835.865487500036</v>
      </c>
      <c r="P181" s="28"/>
      <c r="Q181" s="28">
        <f>Q51-Q158</f>
        <v>0</v>
      </c>
      <c r="R181" s="28"/>
    </row>
    <row r="182" spans="1:18" s="3" customFormat="1" ht="16.5" thickBot="1" x14ac:dyDescent="0.3">
      <c r="A182" s="27"/>
      <c r="C182" s="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2"/>
      <c r="Q182" s="2"/>
      <c r="R182" s="2"/>
    </row>
    <row r="183" spans="1:18" s="3" customFormat="1" ht="16.5" thickBot="1" x14ac:dyDescent="0.3">
      <c r="A183" s="38" t="s">
        <v>17</v>
      </c>
      <c r="B183" s="37"/>
      <c r="C183" s="36"/>
      <c r="D183" s="35">
        <f>D179+D181</f>
        <v>76706.479999999981</v>
      </c>
      <c r="E183" s="34">
        <f>E179+E181</f>
        <v>58713.053000000014</v>
      </c>
      <c r="F183" s="34">
        <f>F179+F181</f>
        <v>150944.86674999999</v>
      </c>
      <c r="G183" s="34">
        <f>G179+G181</f>
        <v>-3869.8637500000186</v>
      </c>
      <c r="H183" s="34">
        <f>H179+H181</f>
        <v>-28562.863750000019</v>
      </c>
      <c r="I183" s="34">
        <f>I179+I181</f>
        <v>69427.071750000003</v>
      </c>
      <c r="J183" s="34">
        <f>J179+J181</f>
        <v>9290.289297499985</v>
      </c>
      <c r="K183" s="34">
        <f>K179+K181</f>
        <v>-45368.733202500007</v>
      </c>
      <c r="L183" s="34">
        <f>L179+L181</f>
        <v>-7757.210702500015</v>
      </c>
      <c r="M183" s="34">
        <f>M179+M181</f>
        <v>23062.589297500002</v>
      </c>
      <c r="N183" s="34">
        <f>N179+N181</f>
        <v>-33327.960702500015</v>
      </c>
      <c r="O183" s="28">
        <f>O179+O181</f>
        <v>-59835.865487500036</v>
      </c>
      <c r="P183" s="28"/>
      <c r="Q183" s="28">
        <f>Q179+Q181</f>
        <v>0</v>
      </c>
      <c r="R183" s="28"/>
    </row>
    <row r="184" spans="1:18" s="3" customFormat="1" ht="16.5" thickBot="1" x14ac:dyDescent="0.3">
      <c r="A184" s="27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3" customFormat="1" ht="16.5" thickBot="1" x14ac:dyDescent="0.3">
      <c r="A185" s="33" t="s">
        <v>16</v>
      </c>
      <c r="B185" s="32"/>
      <c r="C185" s="31"/>
      <c r="D185" s="30">
        <f>D183</f>
        <v>76706.479999999981</v>
      </c>
      <c r="E185" s="30">
        <f>D185+E183</f>
        <v>135419.533</v>
      </c>
      <c r="F185" s="30">
        <f>E185+F183</f>
        <v>286364.39974999998</v>
      </c>
      <c r="G185" s="30">
        <f>F185+G183</f>
        <v>282494.53599999996</v>
      </c>
      <c r="H185" s="30">
        <f>G185+H183</f>
        <v>253931.67224999995</v>
      </c>
      <c r="I185" s="30">
        <f>H185+I183</f>
        <v>323358.74399999995</v>
      </c>
      <c r="J185" s="30">
        <f>I185+J183</f>
        <v>332649.03329749993</v>
      </c>
      <c r="K185" s="30">
        <f>J185+K183</f>
        <v>287280.30009499996</v>
      </c>
      <c r="L185" s="30">
        <f>K185+L183</f>
        <v>279523.08939249994</v>
      </c>
      <c r="M185" s="30">
        <f>L185+M183</f>
        <v>302585.67868999997</v>
      </c>
      <c r="N185" s="30">
        <f>M185+N183</f>
        <v>269257.71798749996</v>
      </c>
      <c r="O185" s="29">
        <f>N185+O183</f>
        <v>209421.85249999992</v>
      </c>
      <c r="P185" s="29"/>
      <c r="Q185" s="28">
        <f>P185+Q183</f>
        <v>0</v>
      </c>
      <c r="R185" s="28"/>
    </row>
    <row r="186" spans="1:18" s="3" customFormat="1" x14ac:dyDescent="0.25">
      <c r="A186" s="27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3" customFormat="1" x14ac:dyDescent="0.25">
      <c r="A187" s="27"/>
      <c r="C187" s="1"/>
      <c r="D187" s="24"/>
      <c r="E187" s="2"/>
      <c r="F187" s="2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3" customFormat="1" x14ac:dyDescent="0.25">
      <c r="A188" s="27"/>
      <c r="C188" s="1"/>
      <c r="D188" s="2"/>
      <c r="E188" s="2"/>
      <c r="F188" s="2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1" customFormat="1" ht="20.25" x14ac:dyDescent="0.3">
      <c r="A189" s="4"/>
      <c r="B189" s="3"/>
      <c r="C189" s="26" t="s">
        <v>15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1" customFormat="1" x14ac:dyDescent="0.25">
      <c r="A190" s="25">
        <v>42916</v>
      </c>
      <c r="B190" s="18">
        <v>75357</v>
      </c>
      <c r="C190" s="1" t="s">
        <v>14</v>
      </c>
      <c r="D190" s="24">
        <f>+D185</f>
        <v>76706.479999999981</v>
      </c>
      <c r="E190" s="13">
        <v>152484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7"/>
      <c r="Q190" s="2"/>
      <c r="R190" s="2"/>
    </row>
    <row r="191" spans="1:18" s="1" customFormat="1" x14ac:dyDescent="0.25">
      <c r="B191" s="18">
        <v>558024</v>
      </c>
      <c r="C191" s="1" t="s">
        <v>13</v>
      </c>
      <c r="D191" s="21">
        <f>+B191-D164</f>
        <v>293009</v>
      </c>
      <c r="E191" s="13">
        <v>241009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7"/>
      <c r="Q191" s="2"/>
      <c r="R191" s="2"/>
    </row>
    <row r="192" spans="1:18" s="1" customFormat="1" x14ac:dyDescent="0.25">
      <c r="A192" s="4"/>
      <c r="B192" s="18">
        <v>58997</v>
      </c>
      <c r="C192" s="1" t="s">
        <v>12</v>
      </c>
      <c r="D192" s="21">
        <f>+B192+D165</f>
        <v>58997</v>
      </c>
      <c r="E192" s="13">
        <v>58997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7"/>
      <c r="Q192" s="2"/>
      <c r="R192" s="2"/>
    </row>
    <row r="193" spans="1:18" s="1" customFormat="1" x14ac:dyDescent="0.25">
      <c r="A193" s="4"/>
      <c r="B193" s="18">
        <v>261426</v>
      </c>
      <c r="C193" s="23" t="s">
        <v>11</v>
      </c>
      <c r="D193" s="21">
        <f>+B193+D150</f>
        <v>261426</v>
      </c>
      <c r="E193" s="13">
        <v>261426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7"/>
      <c r="Q193" s="2"/>
      <c r="R193" s="2"/>
    </row>
    <row r="194" spans="1:18" s="1" customFormat="1" x14ac:dyDescent="0.25">
      <c r="A194" s="4"/>
      <c r="B194" s="18">
        <v>28000</v>
      </c>
      <c r="C194" s="1" t="s">
        <v>10</v>
      </c>
      <c r="D194" s="21">
        <f>+B194+D166</f>
        <v>28000</v>
      </c>
      <c r="E194" s="13">
        <v>28000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7"/>
      <c r="Q194" s="2"/>
      <c r="R194" s="2"/>
    </row>
    <row r="195" spans="1:18" s="1" customFormat="1" ht="18.75" x14ac:dyDescent="0.3">
      <c r="A195" s="4"/>
      <c r="B195" s="3"/>
      <c r="C195" s="22" t="s">
        <v>9</v>
      </c>
      <c r="D195" s="17">
        <f>SUM(D190:D194)</f>
        <v>718138.48</v>
      </c>
      <c r="E195" s="10">
        <f>SUM(E190:E194)</f>
        <v>741916</v>
      </c>
      <c r="F195" s="10">
        <f>SUM(F190:F194)</f>
        <v>0</v>
      </c>
      <c r="G195" s="10">
        <f>SUM(G190:G194)</f>
        <v>0</v>
      </c>
      <c r="H195" s="10">
        <f>SUM(H190:H194)</f>
        <v>0</v>
      </c>
      <c r="I195" s="10">
        <f>SUM(I190:I194)</f>
        <v>0</v>
      </c>
      <c r="J195" s="10">
        <f>SUM(J190:J194)</f>
        <v>0</v>
      </c>
      <c r="K195" s="10">
        <f>SUM(K190:K194)</f>
        <v>0</v>
      </c>
      <c r="L195" s="10">
        <f>SUM(L190:L194)</f>
        <v>0</v>
      </c>
      <c r="M195" s="10">
        <f>SUM(M190:M194)</f>
        <v>0</v>
      </c>
      <c r="N195" s="10">
        <f>SUM(N190:N194)</f>
        <v>0</v>
      </c>
      <c r="O195" s="10">
        <f>SUM(O190:O194)</f>
        <v>0</v>
      </c>
      <c r="P195" s="7"/>
      <c r="Q195" s="2"/>
      <c r="R195" s="2"/>
    </row>
    <row r="196" spans="1:18" s="1" customFormat="1" x14ac:dyDescent="0.25">
      <c r="A196" s="4"/>
      <c r="B196" s="3"/>
      <c r="D196" s="19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7"/>
      <c r="Q196" s="2"/>
      <c r="R196" s="2"/>
    </row>
    <row r="197" spans="1:18" s="1" customFormat="1" x14ac:dyDescent="0.25">
      <c r="A197" s="4"/>
      <c r="B197" s="18">
        <v>70792</v>
      </c>
      <c r="C197" s="1" t="s">
        <v>8</v>
      </c>
      <c r="D197" s="21">
        <f>+B197+D168+10578</f>
        <v>105306</v>
      </c>
      <c r="E197" s="13">
        <v>90685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7"/>
      <c r="Q197" s="2"/>
      <c r="R197" s="2"/>
    </row>
    <row r="198" spans="1:18" s="1" customFormat="1" x14ac:dyDescent="0.25">
      <c r="A198" s="4"/>
      <c r="B198" s="18">
        <v>8105</v>
      </c>
      <c r="C198" s="1" t="s">
        <v>7</v>
      </c>
      <c r="D198" s="21">
        <v>5378</v>
      </c>
      <c r="E198" s="13">
        <v>5378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7"/>
      <c r="Q198" s="2"/>
      <c r="R198" s="2"/>
    </row>
    <row r="199" spans="1:18" s="1" customFormat="1" x14ac:dyDescent="0.25">
      <c r="A199" s="4"/>
      <c r="B199" s="18">
        <v>57487</v>
      </c>
      <c r="C199" s="1" t="s">
        <v>6</v>
      </c>
      <c r="D199" s="21">
        <f>+B199+D169+D171</f>
        <v>24318</v>
      </c>
      <c r="E199" s="13">
        <v>50634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7"/>
      <c r="Q199" s="2"/>
      <c r="R199" s="2"/>
    </row>
    <row r="200" spans="1:18" s="1" customFormat="1" x14ac:dyDescent="0.25">
      <c r="A200" s="4"/>
      <c r="B200" s="18">
        <v>322789</v>
      </c>
      <c r="C200" s="1" t="s">
        <v>5</v>
      </c>
      <c r="D200" s="21">
        <f>+B200+D177</f>
        <v>240019</v>
      </c>
      <c r="E200" s="13">
        <v>504091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7"/>
      <c r="Q200" s="2"/>
      <c r="R200" s="2"/>
    </row>
    <row r="201" spans="1:18" s="1" customFormat="1" ht="18.75" x14ac:dyDescent="0.3">
      <c r="A201" s="4"/>
      <c r="B201" s="3"/>
      <c r="C201" s="20"/>
      <c r="D201" s="19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7"/>
      <c r="Q201" s="2"/>
      <c r="R201" s="2"/>
    </row>
    <row r="202" spans="1:18" s="1" customFormat="1" ht="18.75" x14ac:dyDescent="0.3">
      <c r="A202" s="4"/>
      <c r="B202" s="18">
        <f>46005+9545+8796-1088</f>
        <v>63258</v>
      </c>
      <c r="C202" s="15" t="s">
        <v>4</v>
      </c>
      <c r="D202" s="17">
        <f>SUM(D197:D201)</f>
        <v>375021</v>
      </c>
      <c r="E202" s="10">
        <f>SUM(E197:E201)</f>
        <v>650788</v>
      </c>
      <c r="F202" s="10">
        <f>SUM(F197:F201)</f>
        <v>0</v>
      </c>
      <c r="G202" s="10">
        <f>SUM(G197:G201)</f>
        <v>0</v>
      </c>
      <c r="H202" s="10">
        <f>SUM(H197:H201)</f>
        <v>0</v>
      </c>
      <c r="I202" s="10">
        <f>SUM(I197:I201)</f>
        <v>0</v>
      </c>
      <c r="J202" s="10">
        <f>SUM(J197:J201)</f>
        <v>0</v>
      </c>
      <c r="K202" s="10">
        <f>SUM(K197:K201)</f>
        <v>0</v>
      </c>
      <c r="L202" s="10">
        <f>SUM(L197:L201)</f>
        <v>0</v>
      </c>
      <c r="M202" s="10">
        <f>SUM(M197:M201)</f>
        <v>0</v>
      </c>
      <c r="N202" s="10">
        <f>SUM(N197:N201)</f>
        <v>0</v>
      </c>
      <c r="O202" s="10">
        <f>SUM(O197:O201)</f>
        <v>0</v>
      </c>
      <c r="P202" s="7"/>
      <c r="Q202" s="2"/>
      <c r="R202" s="2"/>
    </row>
    <row r="203" spans="1:18" s="1" customFormat="1" ht="18.75" x14ac:dyDescent="0.3">
      <c r="A203" s="4"/>
      <c r="B203" s="3"/>
      <c r="C203" s="16"/>
      <c r="D203" s="14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7"/>
      <c r="Q203" s="2"/>
      <c r="R203" s="2"/>
    </row>
    <row r="204" spans="1:18" s="1" customFormat="1" ht="18.75" x14ac:dyDescent="0.3">
      <c r="A204" s="4"/>
      <c r="B204" s="3"/>
      <c r="C204" s="15"/>
      <c r="D204" s="14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7"/>
      <c r="Q204" s="2"/>
      <c r="R204" s="2"/>
    </row>
    <row r="205" spans="1:18" s="1" customFormat="1" x14ac:dyDescent="0.25">
      <c r="A205" s="4"/>
      <c r="B205" s="3"/>
      <c r="D205" s="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7"/>
      <c r="Q205" s="2"/>
      <c r="R205" s="2"/>
    </row>
    <row r="206" spans="1:18" s="1" customFormat="1" ht="18.75" x14ac:dyDescent="0.3">
      <c r="A206" s="4"/>
      <c r="B206" s="3"/>
      <c r="C206" s="12" t="s">
        <v>3</v>
      </c>
      <c r="D206" s="11">
        <f>C209+D181</f>
        <v>341000.48</v>
      </c>
      <c r="E206" s="11">
        <f>D209+E181</f>
        <v>-181660.94699999999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7"/>
      <c r="Q206" s="2"/>
      <c r="R206" s="2"/>
    </row>
    <row r="207" spans="1:18" s="1" customFormat="1" ht="31.5" x14ac:dyDescent="0.25">
      <c r="A207" s="4"/>
      <c r="B207" s="3"/>
      <c r="C207" s="9" t="s">
        <v>2</v>
      </c>
      <c r="D207" s="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7"/>
      <c r="Q207" s="2"/>
      <c r="R207" s="2"/>
    </row>
    <row r="208" spans="1:18" s="1" customFormat="1" x14ac:dyDescent="0.25">
      <c r="A208" s="4"/>
      <c r="B208" s="3"/>
      <c r="D208" s="2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2"/>
      <c r="R208" s="2"/>
    </row>
    <row r="209" spans="1:18" s="1" customFormat="1" ht="32.25" x14ac:dyDescent="0.3">
      <c r="A209" s="4"/>
      <c r="B209" s="6" t="s">
        <v>1</v>
      </c>
      <c r="C209" s="5">
        <v>512793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1" customFormat="1" x14ac:dyDescent="0.25">
      <c r="A210" s="4"/>
      <c r="B210" s="3" t="s">
        <v>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</sheetData>
  <pageMargins left="0.75" right="0.75" top="1" bottom="1" header="0.3" footer="0.3"/>
  <pageSetup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$18-19</vt:lpstr>
    </vt:vector>
  </TitlesOfParts>
  <Company>CSMC,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Lefkowitz</dc:creator>
  <cp:lastModifiedBy>Susan Lefkowitz</cp:lastModifiedBy>
  <dcterms:created xsi:type="dcterms:W3CDTF">2018-09-08T22:13:53Z</dcterms:created>
  <dcterms:modified xsi:type="dcterms:W3CDTF">2018-09-08T22:14:44Z</dcterms:modified>
</cp:coreProperties>
</file>